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576" windowHeight="12504"/>
  </bookViews>
  <sheets>
    <sheet name="Монтажников,11.2" sheetId="29" r:id="rId1"/>
  </sheets>
  <calcPr calcId="145621"/>
</workbook>
</file>

<file path=xl/calcChain.xml><?xml version="1.0" encoding="utf-8"?>
<calcChain xmlns="http://schemas.openxmlformats.org/spreadsheetml/2006/main">
  <c r="C44" i="29" l="1"/>
  <c r="D44" i="29" s="1"/>
  <c r="C43" i="29"/>
  <c r="D43" i="29" s="1"/>
  <c r="C42" i="29" l="1"/>
  <c r="D42" i="29" s="1"/>
  <c r="E39" i="29" l="1"/>
  <c r="C39" i="29" s="1"/>
  <c r="D39" i="29" s="1"/>
  <c r="C47" i="29" l="1"/>
  <c r="D47" i="29" s="1"/>
  <c r="D46" i="29"/>
  <c r="C46" i="29" s="1"/>
  <c r="E46" i="29" s="1"/>
  <c r="C40" i="29"/>
  <c r="E40" i="29" s="1"/>
  <c r="C38" i="29"/>
  <c r="E38" i="29" s="1"/>
  <c r="C37" i="29"/>
  <c r="E37" i="29" s="1"/>
  <c r="C36" i="29"/>
  <c r="E36" i="29" s="1"/>
  <c r="C35" i="29"/>
  <c r="E35" i="29" s="1"/>
  <c r="D34" i="29"/>
  <c r="C33" i="29"/>
  <c r="E33" i="29" s="1"/>
  <c r="C32" i="29"/>
  <c r="E32" i="29" s="1"/>
  <c r="C31" i="29"/>
  <c r="E31" i="29" s="1"/>
  <c r="E30" i="29"/>
  <c r="D30" i="29"/>
  <c r="D28" i="29" s="1"/>
  <c r="C29" i="29"/>
  <c r="E29" i="29" s="1"/>
  <c r="E27" i="29"/>
  <c r="C27" i="29" s="1"/>
  <c r="D27" i="29" s="1"/>
  <c r="D24" i="29" s="1"/>
  <c r="C26" i="29"/>
  <c r="E26" i="29" s="1"/>
  <c r="C25" i="29"/>
  <c r="C20" i="29"/>
  <c r="E20" i="29" s="1"/>
  <c r="C19" i="29"/>
  <c r="D19" i="29" s="1"/>
  <c r="C13" i="29"/>
  <c r="E22" i="29" s="1"/>
  <c r="C22" i="29" s="1"/>
  <c r="D22" i="29" s="1"/>
  <c r="D11" i="29"/>
  <c r="C21" i="29" s="1"/>
  <c r="C28" i="29" l="1"/>
  <c r="C24" i="29"/>
  <c r="E25" i="29"/>
  <c r="E24" i="29" s="1"/>
  <c r="D12" i="29"/>
  <c r="E28" i="29"/>
  <c r="D23" i="29"/>
  <c r="E21" i="29"/>
  <c r="E18" i="29" s="1"/>
  <c r="D21" i="29"/>
  <c r="D18" i="29" s="1"/>
  <c r="C18" i="29"/>
  <c r="E34" i="29"/>
  <c r="C17" i="29"/>
  <c r="C34" i="29"/>
  <c r="E23" i="29" l="1"/>
  <c r="C23" i="29"/>
  <c r="E17" i="29"/>
  <c r="E16" i="29" s="1"/>
  <c r="D17" i="29"/>
  <c r="D16" i="29" s="1"/>
  <c r="D41" i="29" s="1"/>
  <c r="C16" i="29"/>
  <c r="C41" i="29" l="1"/>
  <c r="E41" i="29" s="1"/>
  <c r="D45" i="29"/>
  <c r="C45" i="29" s="1"/>
  <c r="E45" i="29" s="1"/>
</calcChain>
</file>

<file path=xl/sharedStrings.xml><?xml version="1.0" encoding="utf-8"?>
<sst xmlns="http://schemas.openxmlformats.org/spreadsheetml/2006/main" count="80" uniqueCount="78">
  <si>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</si>
  <si>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</si>
  <si>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</si>
  <si>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</si>
  <si>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</si>
  <si>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</si>
  <si>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</si>
  <si>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</si>
  <si>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</si>
  <si>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</si>
  <si>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</si>
  <si>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</si>
  <si>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</si>
  <si>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</si>
  <si>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</si>
  <si>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</si>
  <si>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</si>
  <si>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</si>
  <si>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</si>
  <si>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</si>
  <si>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</si>
  <si>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</si>
  <si>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</si>
  <si>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</si>
  <si>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</si>
  <si>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</si>
  <si>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</si>
  <si>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</si>
  <si>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</si>
  <si>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</si>
  <si>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</si>
  <si>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</si>
  <si>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</si>
  <si>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</si>
  <si>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</si>
  <si>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</si>
  <si>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</si>
  <si>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</si>
  <si>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</si>
  <si>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</si>
  <si>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</si>
  <si>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</si>
  <si>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</si>
  <si>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</si>
  <si>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</si>
  <si>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</si>
  <si>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</si>
  <si>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</si>
  <si>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</si>
  <si>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</si>
  <si>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</si>
  <si>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</si>
  <si>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</si>
  <si>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</si>
  <si>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Доход дома за месяц</t>
  </si>
  <si>
    <t>Страхование лифтов ( 1 лифт-87,56)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</si>
  <si>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</si>
  <si>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</si>
  <si>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</si>
  <si>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</si>
  <si>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Итого с прочими доходами за месяц</t>
  </si>
  <si>
    <t>Текущий ремонт МКД ( за счет прочих доходов)</t>
  </si>
  <si>
    <t>1.2.4.</t>
  </si>
  <si>
    <t>НАЛОГ УСНО</t>
  </si>
  <si>
    <t>3.</t>
  </si>
  <si>
    <t>4.</t>
  </si>
  <si>
    <t>Ремонт кровли по заявкам</t>
  </si>
  <si>
    <t>Услуги по  содержанию, благоустройству и обеспечению санитарного состояния МКД)</t>
  </si>
  <si>
    <t>4.1.</t>
  </si>
  <si>
    <t>3.1.</t>
  </si>
  <si>
    <t>Ремонт межпанельных швов по заявкам</t>
  </si>
  <si>
    <t>3.2.</t>
  </si>
  <si>
    <t>3.3.</t>
  </si>
  <si>
    <t>План работ и услуг по содержанию и ремонту общего имущества МКД на 2022 год по адресу: г.Барнаул ул.Монтажников,11 корпус2</t>
  </si>
  <si>
    <t xml:space="preserve">Диагностика лифта </t>
  </si>
  <si>
    <t>Последиагностический ремонт лифта прочие расходы 30000</t>
  </si>
  <si>
    <t>ВНЕСЕНИЕ ДОПОЛНЕНИЙ В ПЛАН РАБОТ ПО ТЕКУЩЕМУ РЕМОНТУ МКД ПРОИЗВОДИТСЯ С 01.04.2022 ДО 15.04.2022 ПО ИТОГАМ ГОДОВОГО ОТЧЕТА ЗА 2021 ГОД И УТВЕРЖДАЕТСЯ УПОЛНОМОЧЕННЫМ СОВЕТОМ МКД</t>
  </si>
  <si>
    <t>Начальник ПТО______________/Маматова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</si>
</sst>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00"/>
    <numFmt numFmtId="166" formatCode="0.0"/>
  </numFmts>
  <fonts count="10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6" fillId="2" borderId="1" xfId="0" applyNumberFormat="1" applyFont="1" applyFill="1" applyBorder="1"/>
    <xf numFmtId="2" fontId="3" fillId="3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6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2" fontId="8" fillId="0" borderId="1" xfId="0" applyNumberFormat="1" applyFont="1" applyBorder="1"/>
    <xf numFmtId="164" fontId="3" fillId="4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4" borderId="1" xfId="0" applyNumberFormat="1" applyFont="1" applyFill="1" applyBorder="1"/>
    <xf numFmtId="0" fontId="3" fillId="4" borderId="1" xfId="0" applyFont="1" applyFill="1" applyBorder="1"/>
    <xf numFmtId="165" fontId="3" fillId="4" borderId="1" xfId="0" applyNumberFormat="1" applyFont="1" applyFill="1" applyBorder="1"/>
    <xf numFmtId="164" fontId="8" fillId="0" borderId="1" xfId="0" applyNumberFormat="1" applyFont="1" applyBorder="1" applyAlignment="1">
      <alignment horizontal="center"/>
    </xf>
    <xf numFmtId="0" fontId="1" fillId="4" borderId="1" xfId="0" applyFont="1" applyFill="1" applyBorder="1"/>
    <xf numFmtId="2" fontId="8" fillId="4" borderId="1" xfId="0" applyNumberFormat="1" applyFont="1" applyFill="1" applyBorder="1"/>
    <xf numFmtId="2" fontId="2" fillId="4" borderId="1" xfId="0" applyNumberFormat="1" applyFont="1" applyFill="1" applyBorder="1"/>
    <xf numFmtId="2" fontId="3" fillId="0" borderId="5" xfId="0" applyNumberFormat="1" applyFont="1" applyBorder="1" applyAlignment="1">
      <alignment horizontal="center"/>
    </xf>
    <xf numFmtId="166" fontId="3" fillId="4" borderId="1" xfId="0" applyNumberFormat="1" applyFont="1" applyFill="1" applyBorder="1"/>
    <xf numFmtId="0" fontId="3" fillId="4" borderId="1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4" borderId="7" xfId="0" applyNumberFormat="1" applyFont="1" applyFill="1" applyBorder="1" applyAlignment="1">
      <alignment horizontal="center" wrapText="1"/>
    </xf>
    <xf numFmtId="0" fontId="9" fillId="0" borderId="8" xfId="0" applyNumberFormat="1" applyFont="1" applyBorder="1" applyAlignment="1">
      <alignment wrapText="1"/>
    </xf>
    <xf numFmtId="0" fontId="9" fillId="0" borderId="9" xfId="0" applyNumberFormat="1" applyFont="1" applyBorder="1" applyAlignment="1">
      <alignment wrapText="1"/>
    </xf>
    <xf numFmtId="0" fontId="9" fillId="0" borderId="6" xfId="0" applyNumberFormat="1" applyFont="1" applyBorder="1" applyAlignment="1">
      <alignment wrapText="1"/>
    </xf>
    <xf numFmtId="0" fontId="9" fillId="0" borderId="0" xfId="0" applyNumberFormat="1" applyFont="1" applyAlignment="1">
      <alignment wrapText="1"/>
    </xf>
    <xf numFmtId="0" fontId="9" fillId="0" borderId="12" xfId="0" applyNumberFormat="1" applyFont="1" applyBorder="1" applyAlignment="1">
      <alignment wrapText="1"/>
    </xf>
    <xf numFmtId="0" fontId="9" fillId="0" borderId="10" xfId="0" applyNumberFormat="1" applyFont="1" applyBorder="1" applyAlignment="1">
      <alignment wrapText="1"/>
    </xf>
    <xf numFmtId="0" fontId="9" fillId="0" borderId="2" xfId="0" applyNumberFormat="1" applyFont="1" applyBorder="1" applyAlignment="1">
      <alignment wrapText="1"/>
    </xf>
    <xf numFmtId="0" fontId="9" fillId="0" borderId="11" xfId="0" applyNumberFormat="1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3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2"/>
  <sheetViews>
    <sheetView tabSelected="1" topLeftCell="A13" workbookViewId="0">
      <selection activeCell="G34" sqref="G34"/>
    </sheetView>
  </sheetViews>
  <sheetFormatPr defaultRowHeight="13.8" x14ac:dyDescent="0.3"/>
  <cols>
    <col min="1" max="1" width="8.5546875" style="21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40" t="s">
        <v>73</v>
      </c>
      <c r="B2" s="40"/>
      <c r="C2" s="40"/>
      <c r="D2" s="40"/>
      <c r="E2" s="40"/>
    </row>
    <row r="3" spans="1:5" x14ac:dyDescent="0.3">
      <c r="A3" s="40"/>
      <c r="B3" s="40"/>
      <c r="C3" s="40"/>
      <c r="D3" s="40"/>
      <c r="E3" s="40"/>
    </row>
    <row r="4" spans="1:5" x14ac:dyDescent="0.3">
      <c r="A4" s="41"/>
      <c r="B4" s="41"/>
      <c r="C4" s="41"/>
      <c r="D4" s="41"/>
      <c r="E4" s="41"/>
    </row>
    <row r="5" spans="1:5" ht="15.6" x14ac:dyDescent="0.3">
      <c r="A5" s="42" t="s">
        <v>0</v>
      </c>
      <c r="B5" s="43"/>
      <c r="C5" s="42" t="s">
        <v>1</v>
      </c>
      <c r="D5" s="44"/>
      <c r="E5" s="43"/>
    </row>
    <row r="6" spans="1:5" ht="15.6" x14ac:dyDescent="0.3">
      <c r="A6" s="42" t="s">
        <v>2</v>
      </c>
      <c r="B6" s="43"/>
      <c r="C6" s="45">
        <v>1</v>
      </c>
      <c r="D6" s="46"/>
      <c r="E6" s="47"/>
    </row>
    <row r="7" spans="1:5" ht="15.6" x14ac:dyDescent="0.3">
      <c r="A7" s="42" t="s">
        <v>3</v>
      </c>
      <c r="B7" s="43"/>
      <c r="C7" s="45">
        <v>3248</v>
      </c>
      <c r="D7" s="46"/>
      <c r="E7" s="47"/>
    </row>
    <row r="8" spans="1:5" ht="15.6" x14ac:dyDescent="0.3">
      <c r="A8" s="42" t="s">
        <v>4</v>
      </c>
      <c r="B8" s="43"/>
      <c r="C8" s="45">
        <v>368</v>
      </c>
      <c r="D8" s="46"/>
      <c r="E8" s="47"/>
    </row>
    <row r="9" spans="1:5" ht="15.6" x14ac:dyDescent="0.3">
      <c r="A9" s="42" t="s">
        <v>5</v>
      </c>
      <c r="B9" s="43"/>
      <c r="C9" s="45">
        <v>9.5</v>
      </c>
      <c r="D9" s="46"/>
      <c r="E9" s="47"/>
    </row>
    <row r="10" spans="1:5" ht="15.6" x14ac:dyDescent="0.3">
      <c r="A10" s="42" t="s">
        <v>6</v>
      </c>
      <c r="B10" s="43"/>
      <c r="C10" s="45">
        <v>14000</v>
      </c>
      <c r="D10" s="46"/>
      <c r="E10" s="47"/>
    </row>
    <row r="11" spans="1:5" ht="15.6" x14ac:dyDescent="0.3">
      <c r="A11" s="27"/>
      <c r="B11" s="28" t="s">
        <v>54</v>
      </c>
      <c r="C11" s="27"/>
      <c r="D11" s="29">
        <f>C7*C9</f>
        <v>30856</v>
      </c>
      <c r="E11" s="28"/>
    </row>
    <row r="12" spans="1:5" ht="15.6" x14ac:dyDescent="0.3">
      <c r="A12" s="27"/>
      <c r="B12" s="28" t="s">
        <v>60</v>
      </c>
      <c r="C12" s="27"/>
      <c r="D12" s="37">
        <f>D11+(C10/12)</f>
        <v>32022.666666666668</v>
      </c>
      <c r="E12" s="28"/>
    </row>
    <row r="13" spans="1:5" ht="15.6" x14ac:dyDescent="0.3">
      <c r="A13" s="42" t="s">
        <v>7</v>
      </c>
      <c r="B13" s="43"/>
      <c r="C13" s="42">
        <f>(C7*C9*12)+C10</f>
        <v>384272</v>
      </c>
      <c r="D13" s="44"/>
      <c r="E13" s="43"/>
    </row>
    <row r="14" spans="1:5" ht="15.6" x14ac:dyDescent="0.3">
      <c r="A14" s="42" t="s">
        <v>8</v>
      </c>
      <c r="B14" s="44"/>
      <c r="C14" s="44"/>
      <c r="D14" s="44"/>
      <c r="E14" s="43"/>
    </row>
    <row r="15" spans="1:5" ht="46.8" x14ac:dyDescent="0.3">
      <c r="A15" s="3"/>
      <c r="B15" s="6" t="s">
        <v>12</v>
      </c>
      <c r="C15" s="6" t="s">
        <v>13</v>
      </c>
      <c r="D15" s="7" t="s">
        <v>14</v>
      </c>
      <c r="E15" s="6" t="s">
        <v>15</v>
      </c>
    </row>
    <row r="16" spans="1:5" ht="18" x14ac:dyDescent="0.35">
      <c r="A16" s="17">
        <v>1</v>
      </c>
      <c r="B16" s="10" t="s">
        <v>9</v>
      </c>
      <c r="C16" s="15">
        <f>C17+C18</f>
        <v>9087.0253333333349</v>
      </c>
      <c r="D16" s="15">
        <f>D17+D18</f>
        <v>2.8963214285714285</v>
      </c>
      <c r="E16" s="15">
        <f>E17+E18</f>
        <v>109044.304</v>
      </c>
    </row>
    <row r="17" spans="1:5" ht="15.6" x14ac:dyDescent="0.3">
      <c r="A17" s="18" t="s">
        <v>10</v>
      </c>
      <c r="B17" s="5" t="s">
        <v>11</v>
      </c>
      <c r="C17" s="30">
        <f>(D11*13.8%)+(C10*13.8%/12)</f>
        <v>4419.1280000000006</v>
      </c>
      <c r="D17" s="30">
        <f>C17/C7</f>
        <v>1.3605689655172415</v>
      </c>
      <c r="E17" s="30">
        <f>C17*12</f>
        <v>53029.536000000007</v>
      </c>
    </row>
    <row r="18" spans="1:5" ht="15.6" x14ac:dyDescent="0.3">
      <c r="A18" s="3" t="s">
        <v>16</v>
      </c>
      <c r="B18" s="5" t="s">
        <v>17</v>
      </c>
      <c r="C18" s="36">
        <f>SUM(C19:C21)</f>
        <v>4667.8973333333333</v>
      </c>
      <c r="D18" s="36">
        <f>SUM(D19:D22)</f>
        <v>1.5357524630541872</v>
      </c>
      <c r="E18" s="36">
        <f t="shared" ref="E18" si="0">SUM(E19:E21)</f>
        <v>56014.768000000004</v>
      </c>
    </row>
    <row r="19" spans="1:5" ht="15.6" x14ac:dyDescent="0.3">
      <c r="A19" s="18" t="s">
        <v>18</v>
      </c>
      <c r="B19" s="5" t="s">
        <v>19</v>
      </c>
      <c r="C19" s="30">
        <f>E19/12</f>
        <v>2741.8333333333335</v>
      </c>
      <c r="D19" s="30">
        <f>C19/C7</f>
        <v>0.84416050903119877</v>
      </c>
      <c r="E19" s="30">
        <v>32902</v>
      </c>
    </row>
    <row r="20" spans="1:5" ht="42" x14ac:dyDescent="0.3">
      <c r="A20" s="18" t="s">
        <v>20</v>
      </c>
      <c r="B20" s="9" t="s">
        <v>21</v>
      </c>
      <c r="C20" s="30">
        <f>D20*C7</f>
        <v>876.96</v>
      </c>
      <c r="D20" s="31">
        <v>0.27</v>
      </c>
      <c r="E20" s="30">
        <f>C20*12</f>
        <v>10523.52</v>
      </c>
    </row>
    <row r="21" spans="1:5" ht="15.6" x14ac:dyDescent="0.3">
      <c r="A21" s="18" t="s">
        <v>22</v>
      </c>
      <c r="B21" s="5" t="s">
        <v>23</v>
      </c>
      <c r="C21" s="4">
        <f>D11*3.4%</f>
        <v>1049.104</v>
      </c>
      <c r="D21" s="4">
        <f>C21/C7</f>
        <v>0.32300000000000001</v>
      </c>
      <c r="E21" s="4">
        <f>C21*12</f>
        <v>12589.248</v>
      </c>
    </row>
    <row r="22" spans="1:5" ht="15.6" x14ac:dyDescent="0.3">
      <c r="A22" s="18" t="s">
        <v>62</v>
      </c>
      <c r="B22" s="5" t="s">
        <v>63</v>
      </c>
      <c r="C22" s="4">
        <f>E22/12</f>
        <v>320.22666666666669</v>
      </c>
      <c r="D22" s="4">
        <f>C22/C7</f>
        <v>9.8591954022988509E-2</v>
      </c>
      <c r="E22" s="4">
        <f>C13*1%</f>
        <v>3842.7200000000003</v>
      </c>
    </row>
    <row r="23" spans="1:5" ht="18" x14ac:dyDescent="0.35">
      <c r="A23" s="19" t="s">
        <v>24</v>
      </c>
      <c r="B23" s="10" t="s">
        <v>25</v>
      </c>
      <c r="C23" s="15">
        <f>C24+C28+C34</f>
        <v>19421.549999999996</v>
      </c>
      <c r="D23" s="15">
        <f>D24+D28+D34</f>
        <v>5.9795412561576349</v>
      </c>
      <c r="E23" s="15">
        <f>E24+E28+E34</f>
        <v>233058.59999999998</v>
      </c>
    </row>
    <row r="24" spans="1:5" ht="17.399999999999999" x14ac:dyDescent="0.3">
      <c r="A24" s="20" t="s">
        <v>26</v>
      </c>
      <c r="B24" s="11" t="s">
        <v>27</v>
      </c>
      <c r="C24" s="16">
        <f>SUM(C25:C27)</f>
        <v>754.33666666666659</v>
      </c>
      <c r="D24" s="16">
        <f>SUM(D25:D27)</f>
        <v>0.23224651067323479</v>
      </c>
      <c r="E24" s="16">
        <f>SUM(E25:E27)</f>
        <v>9052.0399999999991</v>
      </c>
    </row>
    <row r="25" spans="1:5" ht="15.6" x14ac:dyDescent="0.3">
      <c r="A25" s="18" t="s">
        <v>28</v>
      </c>
      <c r="B25" s="9" t="s">
        <v>58</v>
      </c>
      <c r="C25" s="4">
        <f>D25*C7</f>
        <v>584.64</v>
      </c>
      <c r="D25" s="1">
        <v>0.18</v>
      </c>
      <c r="E25" s="4">
        <f>C25*12</f>
        <v>7015.68</v>
      </c>
    </row>
    <row r="26" spans="1:5" ht="15.6" x14ac:dyDescent="0.3">
      <c r="A26" s="18" t="s">
        <v>29</v>
      </c>
      <c r="B26" s="1" t="s">
        <v>30</v>
      </c>
      <c r="C26" s="4">
        <f>D26*C7</f>
        <v>162.4</v>
      </c>
      <c r="D26" s="1">
        <v>0.05</v>
      </c>
      <c r="E26" s="4">
        <f>C26*12</f>
        <v>1948.8000000000002</v>
      </c>
    </row>
    <row r="27" spans="1:5" ht="15.6" x14ac:dyDescent="0.3">
      <c r="A27" s="33" t="s">
        <v>31</v>
      </c>
      <c r="B27" s="31" t="s">
        <v>55</v>
      </c>
      <c r="C27" s="30">
        <f>E27/12</f>
        <v>7.2966666666666669</v>
      </c>
      <c r="D27" s="32">
        <f>C27/C7</f>
        <v>2.2465106732348114E-3</v>
      </c>
      <c r="E27" s="31">
        <f>87.56*1</f>
        <v>87.56</v>
      </c>
    </row>
    <row r="28" spans="1:5" ht="17.399999999999999" x14ac:dyDescent="0.3">
      <c r="A28" s="20" t="s">
        <v>32</v>
      </c>
      <c r="B28" s="13" t="s">
        <v>33</v>
      </c>
      <c r="C28" s="16">
        <f>SUM(C29:C33)</f>
        <v>9424.92</v>
      </c>
      <c r="D28" s="16">
        <f>SUM(D29:D33)</f>
        <v>2.9017610837438421</v>
      </c>
      <c r="E28" s="16">
        <f>SUM(E29:E33)</f>
        <v>113099.04000000001</v>
      </c>
    </row>
    <row r="29" spans="1:5" ht="15.6" x14ac:dyDescent="0.3">
      <c r="A29" s="33" t="s">
        <v>34</v>
      </c>
      <c r="B29" s="9" t="s">
        <v>59</v>
      </c>
      <c r="C29" s="4">
        <f>D29*C7</f>
        <v>5684</v>
      </c>
      <c r="D29" s="1">
        <v>1.75</v>
      </c>
      <c r="E29" s="4">
        <f>C29*12</f>
        <v>68208</v>
      </c>
    </row>
    <row r="30" spans="1:5" ht="15.6" x14ac:dyDescent="0.3">
      <c r="A30" s="33" t="s">
        <v>35</v>
      </c>
      <c r="B30" s="31" t="s">
        <v>36</v>
      </c>
      <c r="C30" s="31">
        <v>1175</v>
      </c>
      <c r="D30" s="4">
        <f>C30/C7</f>
        <v>0.36176108374384236</v>
      </c>
      <c r="E30" s="1">
        <f>C30*12</f>
        <v>14100</v>
      </c>
    </row>
    <row r="31" spans="1:5" ht="15.6" x14ac:dyDescent="0.3">
      <c r="A31" s="33" t="s">
        <v>37</v>
      </c>
      <c r="B31" s="1" t="s">
        <v>30</v>
      </c>
      <c r="C31" s="4">
        <f>D31*C7</f>
        <v>292.32</v>
      </c>
      <c r="D31" s="1">
        <v>0.09</v>
      </c>
      <c r="E31" s="4">
        <f>C31*12</f>
        <v>3507.84</v>
      </c>
    </row>
    <row r="32" spans="1:5" ht="15.6" x14ac:dyDescent="0.3">
      <c r="A32" s="33" t="s">
        <v>38</v>
      </c>
      <c r="B32" s="1" t="s">
        <v>40</v>
      </c>
      <c r="C32" s="4">
        <f>D32*C7</f>
        <v>97.44</v>
      </c>
      <c r="D32" s="1">
        <v>0.03</v>
      </c>
      <c r="E32" s="4">
        <f>C32*12</f>
        <v>1169.28</v>
      </c>
    </row>
    <row r="33" spans="1:5" ht="15.6" x14ac:dyDescent="0.3">
      <c r="A33" s="33" t="s">
        <v>39</v>
      </c>
      <c r="B33" s="1" t="s">
        <v>41</v>
      </c>
      <c r="C33" s="4">
        <f>D33*C7</f>
        <v>2176.1600000000003</v>
      </c>
      <c r="D33" s="1">
        <v>0.67</v>
      </c>
      <c r="E33" s="4">
        <f>C33*12</f>
        <v>26113.920000000006</v>
      </c>
    </row>
    <row r="34" spans="1:5" ht="31.2" x14ac:dyDescent="0.3">
      <c r="A34" s="20" t="s">
        <v>42</v>
      </c>
      <c r="B34" s="14" t="s">
        <v>43</v>
      </c>
      <c r="C34" s="16">
        <f>SUM(C35:C40)</f>
        <v>9242.2933333333312</v>
      </c>
      <c r="D34" s="16">
        <f>SUM(D35:D40)</f>
        <v>2.845533661740558</v>
      </c>
      <c r="E34" s="16">
        <f>SUM(E35:E40)</f>
        <v>110907.51999999999</v>
      </c>
    </row>
    <row r="35" spans="1:5" ht="27" x14ac:dyDescent="0.3">
      <c r="A35" s="18" t="s">
        <v>44</v>
      </c>
      <c r="B35" s="8" t="s">
        <v>67</v>
      </c>
      <c r="C35" s="4">
        <f>D35*C7</f>
        <v>8217.4399999999987</v>
      </c>
      <c r="D35" s="1">
        <v>2.5299999999999998</v>
      </c>
      <c r="E35" s="4">
        <f>C35*12</f>
        <v>98609.279999999984</v>
      </c>
    </row>
    <row r="36" spans="1:5" ht="15.6" x14ac:dyDescent="0.3">
      <c r="A36" s="18" t="s">
        <v>46</v>
      </c>
      <c r="B36" s="34" t="s">
        <v>45</v>
      </c>
      <c r="C36" s="30">
        <f>D36*C7</f>
        <v>292.32</v>
      </c>
      <c r="D36" s="31">
        <v>0.09</v>
      </c>
      <c r="E36" s="4">
        <f t="shared" ref="E36:E40" si="1">C36*12</f>
        <v>3507.84</v>
      </c>
    </row>
    <row r="37" spans="1:5" ht="15.6" x14ac:dyDescent="0.3">
      <c r="A37" s="18" t="s">
        <v>47</v>
      </c>
      <c r="B37" s="31" t="s">
        <v>48</v>
      </c>
      <c r="C37" s="30">
        <f>D37*C7</f>
        <v>64.960000000000008</v>
      </c>
      <c r="D37" s="31">
        <v>0.02</v>
      </c>
      <c r="E37" s="4">
        <f t="shared" si="1"/>
        <v>779.5200000000001</v>
      </c>
    </row>
    <row r="38" spans="1:5" ht="15.6" x14ac:dyDescent="0.3">
      <c r="A38" s="18" t="s">
        <v>49</v>
      </c>
      <c r="B38" s="31" t="s">
        <v>50</v>
      </c>
      <c r="C38" s="30">
        <f>D38*C7</f>
        <v>97.44</v>
      </c>
      <c r="D38" s="31">
        <v>0.03</v>
      </c>
      <c r="E38" s="4">
        <f t="shared" si="1"/>
        <v>1169.28</v>
      </c>
    </row>
    <row r="39" spans="1:5" ht="15.6" x14ac:dyDescent="0.3">
      <c r="A39" s="33" t="s">
        <v>51</v>
      </c>
      <c r="B39" s="31" t="s">
        <v>52</v>
      </c>
      <c r="C39" s="35">
        <f>E39/12</f>
        <v>245.33333333333334</v>
      </c>
      <c r="D39" s="35">
        <f>C39/C7</f>
        <v>7.5533661740558297E-2</v>
      </c>
      <c r="E39" s="25">
        <f>C8*4*2</f>
        <v>2944</v>
      </c>
    </row>
    <row r="40" spans="1:5" ht="15.6" x14ac:dyDescent="0.3">
      <c r="A40" s="18" t="s">
        <v>53</v>
      </c>
      <c r="B40" s="31" t="s">
        <v>30</v>
      </c>
      <c r="C40" s="30">
        <f>D40*C7</f>
        <v>324.8</v>
      </c>
      <c r="D40" s="31">
        <v>0.1</v>
      </c>
      <c r="E40" s="4">
        <f t="shared" si="1"/>
        <v>3897.6000000000004</v>
      </c>
    </row>
    <row r="41" spans="1:5" ht="17.399999999999999" x14ac:dyDescent="0.3">
      <c r="A41" s="20" t="s">
        <v>64</v>
      </c>
      <c r="B41" s="12" t="s">
        <v>56</v>
      </c>
      <c r="C41" s="16">
        <f>D41*C7</f>
        <v>2027.1980000000021</v>
      </c>
      <c r="D41" s="16">
        <f>C9-D16-D23</f>
        <v>0.62413731527093663</v>
      </c>
      <c r="E41" s="16">
        <f>C41*12</f>
        <v>24326.376000000026</v>
      </c>
    </row>
    <row r="42" spans="1:5" ht="15.6" x14ac:dyDescent="0.3">
      <c r="A42" s="26" t="s">
        <v>69</v>
      </c>
      <c r="B42" s="31" t="s">
        <v>70</v>
      </c>
      <c r="C42" s="30">
        <f>E42/12</f>
        <v>764.38416666666672</v>
      </c>
      <c r="D42" s="30">
        <f>C42/C7</f>
        <v>0.23533995279146142</v>
      </c>
      <c r="E42" s="31">
        <v>9172.61</v>
      </c>
    </row>
    <row r="43" spans="1:5" ht="15.6" x14ac:dyDescent="0.3">
      <c r="A43" s="18" t="s">
        <v>71</v>
      </c>
      <c r="B43" s="1" t="s">
        <v>74</v>
      </c>
      <c r="C43" s="4">
        <f>E43/12</f>
        <v>1262.8141666666668</v>
      </c>
      <c r="D43" s="4">
        <f>C43/C7</f>
        <v>0.38879746510673241</v>
      </c>
      <c r="E43" s="31">
        <v>15153.77</v>
      </c>
    </row>
    <row r="44" spans="1:5" ht="31.2" x14ac:dyDescent="0.3">
      <c r="A44" s="26" t="s">
        <v>72</v>
      </c>
      <c r="B44" s="39" t="s">
        <v>75</v>
      </c>
      <c r="C44" s="30">
        <f>E44/12</f>
        <v>0</v>
      </c>
      <c r="D44" s="30">
        <f>C44/C7</f>
        <v>0</v>
      </c>
      <c r="E44" s="31">
        <v>0</v>
      </c>
    </row>
    <row r="45" spans="1:5" ht="15.6" x14ac:dyDescent="0.3">
      <c r="A45" s="23"/>
      <c r="B45" s="24" t="s">
        <v>57</v>
      </c>
      <c r="C45" s="22">
        <f>D45*C7</f>
        <v>30856</v>
      </c>
      <c r="D45" s="22">
        <f>D41+D23+D16</f>
        <v>9.5</v>
      </c>
      <c r="E45" s="22">
        <f>C45*12</f>
        <v>370272</v>
      </c>
    </row>
    <row r="46" spans="1:5" ht="15.6" x14ac:dyDescent="0.3">
      <c r="A46" s="23" t="s">
        <v>65</v>
      </c>
      <c r="B46" s="12" t="s">
        <v>61</v>
      </c>
      <c r="C46" s="12">
        <f>D46*C7</f>
        <v>1166.6666666666667</v>
      </c>
      <c r="D46" s="16">
        <f>C10/C7/12</f>
        <v>0.35919540229885061</v>
      </c>
      <c r="E46" s="12">
        <f>C46*12</f>
        <v>14000</v>
      </c>
    </row>
    <row r="47" spans="1:5" ht="15.6" x14ac:dyDescent="0.3">
      <c r="A47" s="18" t="s">
        <v>68</v>
      </c>
      <c r="B47" s="31" t="s">
        <v>66</v>
      </c>
      <c r="C47" s="38">
        <f>E47/12</f>
        <v>1166.6666666666667</v>
      </c>
      <c r="D47" s="30">
        <f>C47/C7</f>
        <v>0.35919540229885061</v>
      </c>
      <c r="E47" s="31">
        <v>14000</v>
      </c>
    </row>
    <row r="48" spans="1:5" x14ac:dyDescent="0.3">
      <c r="A48" s="48" t="s">
        <v>76</v>
      </c>
      <c r="B48" s="49"/>
      <c r="C48" s="49"/>
      <c r="D48" s="49"/>
      <c r="E48" s="50"/>
    </row>
    <row r="49" spans="1:5" x14ac:dyDescent="0.3">
      <c r="A49" s="51"/>
      <c r="B49" s="52"/>
      <c r="C49" s="52"/>
      <c r="D49" s="52"/>
      <c r="E49" s="53"/>
    </row>
    <row r="50" spans="1:5" x14ac:dyDescent="0.3">
      <c r="A50" s="51"/>
      <c r="B50" s="52"/>
      <c r="C50" s="52"/>
      <c r="D50" s="52"/>
      <c r="E50" s="53"/>
    </row>
    <row r="51" spans="1:5" x14ac:dyDescent="0.3">
      <c r="A51" s="54"/>
      <c r="B51" s="55"/>
      <c r="C51" s="55"/>
      <c r="D51" s="55"/>
      <c r="E51" s="56"/>
    </row>
    <row r="52" spans="1:5" ht="40.5" customHeight="1" x14ac:dyDescent="0.3">
      <c r="A52" s="57" t="s">
        <v>77</v>
      </c>
      <c r="B52" s="58"/>
      <c r="C52" s="2"/>
      <c r="D52" s="2"/>
      <c r="E52" s="2"/>
    </row>
  </sheetData>
  <mergeCells count="18">
    <mergeCell ref="A10:B10"/>
    <mergeCell ref="C10:E10"/>
    <mergeCell ref="A48:E51"/>
    <mergeCell ref="A52:B52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Монтажников,11.2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2021-12-09T04:33:08Z</cp:lastPrinted>
  <dcterms:created xsi:type="dcterms:W3CDTF">2021-10-01T06:56:05Z</dcterms:created>
  <dcterms:modified xsi:type="dcterms:W3CDTF">2021-12-09T04:33:09Z</dcterms:modified>
</cp:coreProperties>
</file>