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576" windowHeight="12504" firstSheet="13" activeTab="13"/>
  </bookViews>
  <sheets>
    <sheet name="Попова,10.2" sheetId="35" r:id="rId1"/>
    <sheet name="Попова,10.1" sheetId="34" r:id="rId2"/>
    <sheet name="Попова,6.2" sheetId="33" r:id="rId3"/>
    <sheet name="Попова,6.1" sheetId="32" r:id="rId4"/>
    <sheet name="Попова,4.2" sheetId="31" r:id="rId5"/>
    <sheet name="Попова,4.1" sheetId="30" r:id="rId6"/>
    <sheet name="Монтажников,11.2" sheetId="29" r:id="rId7"/>
    <sheet name="Монтажников,11.1" sheetId="28" r:id="rId8"/>
    <sheet name="Монтажников,8" sheetId="27" r:id="rId9"/>
    <sheet name="Монтажников,5" sheetId="26" r:id="rId10"/>
    <sheet name="Монтажников,3" sheetId="25" r:id="rId11"/>
    <sheet name="В.Кащеевой,25" sheetId="24" r:id="rId12"/>
    <sheet name="В.Кащеевой,23.2" sheetId="23" r:id="rId13"/>
    <sheet name="В.Кащеевой,23.1" sheetId="22" r:id="rId14"/>
  </sheets>
  <calcPr calcId="145621"/>
</workbook>
</file>

<file path=xl/calcChain.xml><?xml version="1.0" encoding="utf-8"?>
<calcChain xmlns="http://schemas.openxmlformats.org/spreadsheetml/2006/main">
  <c r="C43" i="23" l="1"/>
  <c r="D43" i="23" s="1"/>
  <c r="C44" i="23"/>
  <c r="D44" i="23" s="1"/>
  <c r="C45" i="23"/>
  <c r="D45" i="23" s="1"/>
  <c r="C46" i="23"/>
  <c r="D46" i="23" s="1"/>
  <c r="C47" i="23"/>
  <c r="D47" i="23" s="1"/>
  <c r="C48" i="23"/>
  <c r="C49" i="23"/>
  <c r="D49" i="23" s="1"/>
  <c r="C50" i="23"/>
  <c r="D50" i="23" s="1"/>
  <c r="C43" i="24"/>
  <c r="D43" i="24" s="1"/>
  <c r="C44" i="24"/>
  <c r="D44" i="24" s="1"/>
  <c r="C45" i="24"/>
  <c r="D45" i="24" s="1"/>
  <c r="C46" i="24"/>
  <c r="D46" i="24" s="1"/>
  <c r="C47" i="24"/>
  <c r="D47" i="24" s="1"/>
  <c r="C48" i="24"/>
  <c r="D48" i="24" s="1"/>
  <c r="C49" i="24"/>
  <c r="D49" i="24" s="1"/>
  <c r="C50" i="24"/>
  <c r="D50" i="24" s="1"/>
  <c r="C44" i="25"/>
  <c r="D44" i="25" s="1"/>
  <c r="C45" i="25"/>
  <c r="D45" i="25"/>
  <c r="C46" i="25"/>
  <c r="D46" i="25"/>
  <c r="C47" i="25"/>
  <c r="D47" i="25"/>
  <c r="C48" i="25"/>
  <c r="D48" i="25"/>
  <c r="C49" i="25"/>
  <c r="D49" i="25"/>
  <c r="C50" i="25"/>
  <c r="D50" i="25"/>
  <c r="C43" i="26"/>
  <c r="D43" i="26"/>
  <c r="C44" i="26"/>
  <c r="D44" i="26"/>
  <c r="C45" i="26"/>
  <c r="D45" i="26"/>
  <c r="C46" i="26"/>
  <c r="D46" i="26"/>
  <c r="C45" i="27"/>
  <c r="D45" i="27" s="1"/>
  <c r="C46" i="27"/>
  <c r="D46" i="27" s="1"/>
  <c r="C47" i="27"/>
  <c r="D47" i="27" s="1"/>
  <c r="C48" i="27"/>
  <c r="D48" i="27" s="1"/>
  <c r="C49" i="27"/>
  <c r="D49" i="27" s="1"/>
  <c r="C50" i="27"/>
  <c r="D50" i="27" s="1"/>
  <c r="C46" i="34"/>
  <c r="D46" i="34"/>
  <c r="C47" i="34"/>
  <c r="D47" i="34"/>
  <c r="C48" i="34"/>
  <c r="D48" i="34"/>
  <c r="C49" i="34"/>
  <c r="D49" i="34"/>
  <c r="C45" i="28"/>
  <c r="D45" i="28" s="1"/>
  <c r="C46" i="28"/>
  <c r="D46" i="28" s="1"/>
  <c r="C47" i="28"/>
  <c r="D47" i="28" s="1"/>
  <c r="C48" i="28"/>
  <c r="D48" i="28" s="1"/>
  <c r="C49" i="28"/>
  <c r="D49" i="28" s="1"/>
  <c r="C50" i="28"/>
  <c r="D50" i="28" s="1"/>
  <c r="C45" i="29"/>
  <c r="D45" i="29" s="1"/>
  <c r="C46" i="29"/>
  <c r="D46" i="29" s="1"/>
  <c r="C47" i="29"/>
  <c r="D47" i="29" s="1"/>
  <c r="C48" i="29"/>
  <c r="D48" i="29" s="1"/>
  <c r="C49" i="29"/>
  <c r="D49" i="29" s="1"/>
  <c r="C50" i="29"/>
  <c r="D50" i="29" s="1"/>
  <c r="C43" i="30"/>
  <c r="D43" i="30" s="1"/>
  <c r="C44" i="30"/>
  <c r="D44" i="30" s="1"/>
  <c r="C45" i="30"/>
  <c r="D45" i="30" s="1"/>
  <c r="C46" i="30"/>
  <c r="D46" i="30" s="1"/>
  <c r="C47" i="30"/>
  <c r="D47" i="30" s="1"/>
  <c r="C48" i="30"/>
  <c r="D48" i="30" s="1"/>
  <c r="C49" i="30"/>
  <c r="D49" i="30" s="1"/>
  <c r="C50" i="30"/>
  <c r="D50" i="30" s="1"/>
  <c r="C43" i="31"/>
  <c r="D43" i="31" s="1"/>
  <c r="C44" i="31"/>
  <c r="D44" i="31" s="1"/>
  <c r="C45" i="31"/>
  <c r="D45" i="31" s="1"/>
  <c r="C46" i="31"/>
  <c r="D46" i="31" s="1"/>
  <c r="C43" i="32"/>
  <c r="D43" i="32"/>
  <c r="C44" i="32"/>
  <c r="D44" i="32"/>
  <c r="C45" i="32"/>
  <c r="D45" i="32"/>
  <c r="C46" i="32"/>
  <c r="D46" i="32"/>
  <c r="C47" i="32"/>
  <c r="D47" i="32"/>
  <c r="C43" i="33"/>
  <c r="D43" i="33" s="1"/>
  <c r="C44" i="33"/>
  <c r="D44" i="33" s="1"/>
  <c r="C45" i="33"/>
  <c r="D45" i="33" s="1"/>
  <c r="C46" i="33"/>
  <c r="D46" i="33" s="1"/>
  <c r="C43" i="35" l="1"/>
  <c r="D43" i="35" s="1"/>
  <c r="C44" i="35"/>
  <c r="D44" i="35" s="1"/>
  <c r="C45" i="35"/>
  <c r="D45" i="35" s="1"/>
  <c r="C46" i="35"/>
  <c r="D46" i="35" s="1"/>
  <c r="C47" i="35"/>
  <c r="D47" i="35" s="1"/>
  <c r="C44" i="28" l="1"/>
  <c r="D44" i="28" s="1"/>
  <c r="C43" i="28"/>
  <c r="D43" i="28" s="1"/>
  <c r="C43" i="34"/>
  <c r="D43" i="34" s="1"/>
  <c r="C44" i="29"/>
  <c r="D44" i="29" s="1"/>
  <c r="C43" i="29"/>
  <c r="D43" i="29" s="1"/>
  <c r="C44" i="27"/>
  <c r="C43" i="27"/>
  <c r="D43" i="27" s="1"/>
  <c r="D44" i="27"/>
  <c r="C43" i="25"/>
  <c r="D43" i="25" s="1"/>
  <c r="C42" i="22" l="1"/>
  <c r="E56" i="23"/>
  <c r="C42" i="23"/>
  <c r="D42" i="23" s="1"/>
  <c r="E56" i="24"/>
  <c r="C42" i="24"/>
  <c r="D42" i="24" s="1"/>
  <c r="E56" i="25"/>
  <c r="C42" i="25"/>
  <c r="D42" i="25" s="1"/>
  <c r="E56" i="26"/>
  <c r="C42" i="26"/>
  <c r="C56" i="26" s="1"/>
  <c r="C42" i="27"/>
  <c r="D42" i="27" s="1"/>
  <c r="E56" i="27"/>
  <c r="C62" i="26"/>
  <c r="D62" i="26" s="1"/>
  <c r="E56" i="28"/>
  <c r="C42" i="28"/>
  <c r="C56" i="28" s="1"/>
  <c r="E56" i="29"/>
  <c r="C42" i="29"/>
  <c r="D42" i="29" s="1"/>
  <c r="D56" i="29" s="1"/>
  <c r="C42" i="30"/>
  <c r="D42" i="30" s="1"/>
  <c r="D56" i="30" s="1"/>
  <c r="E56" i="30"/>
  <c r="C56" i="30"/>
  <c r="E56" i="31"/>
  <c r="E56" i="32"/>
  <c r="E56" i="33"/>
  <c r="E56" i="35"/>
  <c r="C42" i="31"/>
  <c r="D42" i="31" s="1"/>
  <c r="D56" i="31" s="1"/>
  <c r="E63" i="31"/>
  <c r="C42" i="32"/>
  <c r="C56" i="32" s="1"/>
  <c r="C42" i="35"/>
  <c r="D42" i="35" s="1"/>
  <c r="D56" i="35" s="1"/>
  <c r="C42" i="34"/>
  <c r="D42" i="34" s="1"/>
  <c r="C42" i="33"/>
  <c r="C56" i="33" s="1"/>
  <c r="E39" i="22"/>
  <c r="C39" i="22" s="1"/>
  <c r="D39" i="22" s="1"/>
  <c r="D42" i="22" l="1"/>
  <c r="D56" i="25"/>
  <c r="D42" i="28"/>
  <c r="D56" i="28" s="1"/>
  <c r="D42" i="33"/>
  <c r="D56" i="33" s="1"/>
  <c r="D42" i="26"/>
  <c r="D56" i="26" s="1"/>
  <c r="D56" i="24"/>
  <c r="C56" i="35"/>
  <c r="C56" i="23"/>
  <c r="C56" i="24"/>
  <c r="C56" i="25"/>
  <c r="D56" i="27"/>
  <c r="C56" i="27"/>
  <c r="C56" i="31"/>
  <c r="C56" i="29"/>
  <c r="D42" i="32"/>
  <c r="D56" i="32" s="1"/>
  <c r="E39" i="23"/>
  <c r="C39" i="23" s="1"/>
  <c r="D39" i="23" s="1"/>
  <c r="E39" i="24"/>
  <c r="C39" i="24" s="1"/>
  <c r="D39" i="24" s="1"/>
  <c r="E39" i="25"/>
  <c r="C39" i="25" s="1"/>
  <c r="D39" i="25" s="1"/>
  <c r="E39" i="26"/>
  <c r="C39" i="26" s="1"/>
  <c r="D39" i="26" s="1"/>
  <c r="C30" i="26"/>
  <c r="E39" i="27" l="1"/>
  <c r="C39" i="27" s="1"/>
  <c r="D39" i="27" s="1"/>
  <c r="E39" i="28"/>
  <c r="C39" i="28" s="1"/>
  <c r="D39" i="28" s="1"/>
  <c r="E39" i="29"/>
  <c r="C39" i="29" s="1"/>
  <c r="D39" i="29" s="1"/>
  <c r="E39" i="30"/>
  <c r="C39" i="30" s="1"/>
  <c r="D39" i="30" s="1"/>
  <c r="E39" i="31"/>
  <c r="C39" i="31" s="1"/>
  <c r="D39" i="31" s="1"/>
  <c r="E39" i="32"/>
  <c r="C39" i="32" s="1"/>
  <c r="D39" i="32" s="1"/>
  <c r="E39" i="33"/>
  <c r="C39" i="33" s="1"/>
  <c r="D39" i="33" s="1"/>
  <c r="E39" i="34"/>
  <c r="C39" i="34" s="1"/>
  <c r="D39" i="34" s="1"/>
  <c r="E39" i="35"/>
  <c r="C39" i="35" s="1"/>
  <c r="D39" i="35" s="1"/>
  <c r="C59" i="35" l="1"/>
  <c r="D59" i="35" s="1"/>
  <c r="D58" i="35"/>
  <c r="C58" i="35" s="1"/>
  <c r="E58" i="35" s="1"/>
  <c r="C40" i="35"/>
  <c r="E40" i="35" s="1"/>
  <c r="C38" i="35"/>
  <c r="E38" i="35" s="1"/>
  <c r="C37" i="35"/>
  <c r="E37" i="35" s="1"/>
  <c r="C36" i="35"/>
  <c r="E36" i="35" s="1"/>
  <c r="C35" i="35"/>
  <c r="E35" i="35" s="1"/>
  <c r="D34" i="35"/>
  <c r="C33" i="35"/>
  <c r="E33" i="35" s="1"/>
  <c r="C32" i="35"/>
  <c r="E32" i="35" s="1"/>
  <c r="C31" i="35"/>
  <c r="E31" i="35" s="1"/>
  <c r="E30" i="35"/>
  <c r="D30" i="35"/>
  <c r="D28" i="35" s="1"/>
  <c r="C29" i="35"/>
  <c r="E29" i="35" s="1"/>
  <c r="E27" i="35"/>
  <c r="C27" i="35" s="1"/>
  <c r="D27" i="35" s="1"/>
  <c r="D24" i="35" s="1"/>
  <c r="C26" i="35"/>
  <c r="E26" i="35" s="1"/>
  <c r="C25" i="35"/>
  <c r="E25" i="35" s="1"/>
  <c r="C20" i="35"/>
  <c r="C19" i="35"/>
  <c r="C13" i="35"/>
  <c r="E22" i="35" s="1"/>
  <c r="C22" i="35" s="1"/>
  <c r="D22" i="35" s="1"/>
  <c r="D11" i="35"/>
  <c r="C21" i="35" s="1"/>
  <c r="E24" i="35" l="1"/>
  <c r="D19" i="35"/>
  <c r="D23" i="35"/>
  <c r="C34" i="35"/>
  <c r="E28" i="35"/>
  <c r="D63" i="35"/>
  <c r="E34" i="35"/>
  <c r="E23" i="35" s="1"/>
  <c r="D21" i="35"/>
  <c r="E21" i="35"/>
  <c r="D12" i="35"/>
  <c r="C18" i="35"/>
  <c r="E20" i="35"/>
  <c r="C24" i="35"/>
  <c r="C28" i="35"/>
  <c r="C17" i="35"/>
  <c r="C23" i="35" l="1"/>
  <c r="D18" i="35"/>
  <c r="E18" i="35"/>
  <c r="D17" i="35"/>
  <c r="C16" i="35"/>
  <c r="E17" i="35"/>
  <c r="E16" i="35" l="1"/>
  <c r="D16" i="35"/>
  <c r="D57" i="35" s="1"/>
  <c r="D41" i="35" l="1"/>
  <c r="C41" i="35" s="1"/>
  <c r="E41" i="35" s="1"/>
  <c r="C57" i="35"/>
  <c r="E57" i="35" s="1"/>
  <c r="C58" i="34"/>
  <c r="D58" i="34" s="1"/>
  <c r="D57" i="34"/>
  <c r="C57" i="34" s="1"/>
  <c r="E57" i="34" s="1"/>
  <c r="E55" i="34"/>
  <c r="C45" i="34"/>
  <c r="D45" i="34" s="1"/>
  <c r="C44" i="34"/>
  <c r="D44" i="34" s="1"/>
  <c r="C40" i="34"/>
  <c r="E40" i="34" s="1"/>
  <c r="C38" i="34"/>
  <c r="E38" i="34" s="1"/>
  <c r="C37" i="34"/>
  <c r="E37" i="34" s="1"/>
  <c r="C36" i="34"/>
  <c r="E36" i="34" s="1"/>
  <c r="C35" i="34"/>
  <c r="E35" i="34" s="1"/>
  <c r="D34" i="34"/>
  <c r="C33" i="34"/>
  <c r="E33" i="34" s="1"/>
  <c r="C32" i="34"/>
  <c r="E32" i="34" s="1"/>
  <c r="C31" i="34"/>
  <c r="E31" i="34" s="1"/>
  <c r="E30" i="34"/>
  <c r="D30" i="34"/>
  <c r="D28" i="34" s="1"/>
  <c r="C29" i="34"/>
  <c r="E29" i="34" s="1"/>
  <c r="E27" i="34"/>
  <c r="C27" i="34" s="1"/>
  <c r="D27" i="34" s="1"/>
  <c r="D24" i="34" s="1"/>
  <c r="C26" i="34"/>
  <c r="E26" i="34" s="1"/>
  <c r="C25" i="34"/>
  <c r="E25" i="34" s="1"/>
  <c r="C20" i="34"/>
  <c r="E20" i="34" s="1"/>
  <c r="C19" i="34"/>
  <c r="D19" i="34" s="1"/>
  <c r="C13" i="34"/>
  <c r="E22" i="34" s="1"/>
  <c r="C22" i="34" s="1"/>
  <c r="D22" i="34" s="1"/>
  <c r="D11" i="34"/>
  <c r="C21" i="34" s="1"/>
  <c r="E24" i="34" l="1"/>
  <c r="D62" i="34"/>
  <c r="C24" i="34"/>
  <c r="D12" i="34"/>
  <c r="D23" i="34"/>
  <c r="C28" i="34"/>
  <c r="E28" i="34"/>
  <c r="E34" i="34"/>
  <c r="E21" i="34"/>
  <c r="E18" i="34" s="1"/>
  <c r="D21" i="34"/>
  <c r="D18" i="34" s="1"/>
  <c r="C18" i="34"/>
  <c r="C55" i="34"/>
  <c r="C17" i="34"/>
  <c r="C34" i="34"/>
  <c r="C23" i="34" l="1"/>
  <c r="E23" i="34"/>
  <c r="E17" i="34"/>
  <c r="E16" i="34" s="1"/>
  <c r="D17" i="34"/>
  <c r="D16" i="34" s="1"/>
  <c r="D41" i="34" s="1"/>
  <c r="C16" i="34"/>
  <c r="C41" i="34" l="1"/>
  <c r="E41" i="34" s="1"/>
  <c r="D56" i="34"/>
  <c r="C56" i="34" s="1"/>
  <c r="E56" i="34" s="1"/>
  <c r="D55" i="34"/>
  <c r="C59" i="33" l="1"/>
  <c r="D59" i="33" s="1"/>
  <c r="D63" i="33" s="1"/>
  <c r="D58" i="33"/>
  <c r="C58" i="33" s="1"/>
  <c r="E58" i="33" s="1"/>
  <c r="C40" i="33"/>
  <c r="E40" i="33" s="1"/>
  <c r="C38" i="33"/>
  <c r="E38" i="33" s="1"/>
  <c r="C37" i="33"/>
  <c r="E37" i="33" s="1"/>
  <c r="C36" i="33"/>
  <c r="E36" i="33" s="1"/>
  <c r="C35" i="33"/>
  <c r="E35" i="33" s="1"/>
  <c r="D34" i="33"/>
  <c r="C33" i="33"/>
  <c r="E33" i="33" s="1"/>
  <c r="C32" i="33"/>
  <c r="E32" i="33" s="1"/>
  <c r="C31" i="33"/>
  <c r="E31" i="33" s="1"/>
  <c r="E30" i="33"/>
  <c r="D30" i="33"/>
  <c r="C29" i="33"/>
  <c r="E29" i="33" s="1"/>
  <c r="D28" i="33"/>
  <c r="E27" i="33"/>
  <c r="C27" i="33" s="1"/>
  <c r="D27" i="33" s="1"/>
  <c r="D24" i="33" s="1"/>
  <c r="C26" i="33"/>
  <c r="E26" i="33" s="1"/>
  <c r="C25" i="33"/>
  <c r="E25" i="33" s="1"/>
  <c r="C20" i="33"/>
  <c r="C19" i="33"/>
  <c r="C13" i="33"/>
  <c r="D11" i="33"/>
  <c r="D12" i="33" s="1"/>
  <c r="D23" i="33" l="1"/>
  <c r="E28" i="33"/>
  <c r="C34" i="33"/>
  <c r="E34" i="33"/>
  <c r="E24" i="33"/>
  <c r="C17" i="33"/>
  <c r="C21" i="33"/>
  <c r="D19" i="33"/>
  <c r="E20" i="33"/>
  <c r="E22" i="33"/>
  <c r="C22" i="33" s="1"/>
  <c r="D22" i="33" s="1"/>
  <c r="C24" i="33"/>
  <c r="C28" i="33"/>
  <c r="E23" i="33" l="1"/>
  <c r="E21" i="33"/>
  <c r="E18" i="33" s="1"/>
  <c r="D21" i="33"/>
  <c r="D18" i="33" s="1"/>
  <c r="E17" i="33"/>
  <c r="D17" i="33"/>
  <c r="C23" i="33"/>
  <c r="C18" i="33"/>
  <c r="D16" i="33" l="1"/>
  <c r="D41" i="33" s="1"/>
  <c r="C16" i="33"/>
  <c r="E16" i="33"/>
  <c r="C41" i="33" l="1"/>
  <c r="E41" i="33" s="1"/>
  <c r="D57" i="33"/>
  <c r="C57" i="33" s="1"/>
  <c r="E57" i="33" s="1"/>
  <c r="C59" i="32" l="1"/>
  <c r="D59" i="32" s="1"/>
  <c r="D63" i="32" s="1"/>
  <c r="D58" i="32"/>
  <c r="C58" i="32" s="1"/>
  <c r="E58" i="32" s="1"/>
  <c r="C40" i="32"/>
  <c r="E40" i="32" s="1"/>
  <c r="C38" i="32"/>
  <c r="E38" i="32" s="1"/>
  <c r="C37" i="32"/>
  <c r="E37" i="32" s="1"/>
  <c r="C36" i="32"/>
  <c r="E36" i="32" s="1"/>
  <c r="C35" i="32"/>
  <c r="E35" i="32" s="1"/>
  <c r="D34" i="32"/>
  <c r="C33" i="32"/>
  <c r="E33" i="32" s="1"/>
  <c r="C32" i="32"/>
  <c r="E32" i="32" s="1"/>
  <c r="C31" i="32"/>
  <c r="E31" i="32" s="1"/>
  <c r="E30" i="32"/>
  <c r="D30" i="32"/>
  <c r="D28" i="32" s="1"/>
  <c r="C29" i="32"/>
  <c r="E29" i="32" s="1"/>
  <c r="E27" i="32"/>
  <c r="C27" i="32" s="1"/>
  <c r="D27" i="32" s="1"/>
  <c r="D24" i="32" s="1"/>
  <c r="C26" i="32"/>
  <c r="E26" i="32" s="1"/>
  <c r="C25" i="32"/>
  <c r="C20" i="32"/>
  <c r="E20" i="32" s="1"/>
  <c r="C19" i="32"/>
  <c r="D19" i="32" s="1"/>
  <c r="C13" i="32"/>
  <c r="E22" i="32" s="1"/>
  <c r="C22" i="32" s="1"/>
  <c r="D22" i="32" s="1"/>
  <c r="D11" i="32"/>
  <c r="C59" i="31"/>
  <c r="C60" i="31"/>
  <c r="D60" i="31" s="1"/>
  <c r="C28" i="32" l="1"/>
  <c r="C24" i="32"/>
  <c r="E28" i="32"/>
  <c r="D23" i="32"/>
  <c r="C21" i="32"/>
  <c r="E21" i="32" s="1"/>
  <c r="E18" i="32" s="1"/>
  <c r="C17" i="32"/>
  <c r="E25" i="32"/>
  <c r="E24" i="32" s="1"/>
  <c r="D12" i="32"/>
  <c r="E34" i="32"/>
  <c r="E23" i="32" s="1"/>
  <c r="C34" i="32"/>
  <c r="D21" i="32" l="1"/>
  <c r="D18" i="32" s="1"/>
  <c r="C18" i="32"/>
  <c r="C23" i="32"/>
  <c r="E17" i="32"/>
  <c r="E16" i="32" s="1"/>
  <c r="D17" i="32"/>
  <c r="D16" i="32" s="1"/>
  <c r="D41" i="32" s="1"/>
  <c r="C16" i="32"/>
  <c r="C41" i="32" l="1"/>
  <c r="E41" i="32" s="1"/>
  <c r="D57" i="32"/>
  <c r="C57" i="32" s="1"/>
  <c r="E57" i="32" s="1"/>
  <c r="D59" i="31" l="1"/>
  <c r="D63" i="31" s="1"/>
  <c r="D58" i="31"/>
  <c r="C58" i="31" s="1"/>
  <c r="E58" i="31" s="1"/>
  <c r="C40" i="31"/>
  <c r="E40" i="31" s="1"/>
  <c r="C38" i="31"/>
  <c r="E38" i="31" s="1"/>
  <c r="C37" i="31"/>
  <c r="E37" i="31" s="1"/>
  <c r="C36" i="31"/>
  <c r="E36" i="31" s="1"/>
  <c r="C35" i="31"/>
  <c r="D34" i="31"/>
  <c r="C33" i="31"/>
  <c r="E33" i="31" s="1"/>
  <c r="C32" i="31"/>
  <c r="E32" i="31" s="1"/>
  <c r="C31" i="31"/>
  <c r="E31" i="31" s="1"/>
  <c r="E30" i="31"/>
  <c r="D30" i="31"/>
  <c r="D28" i="31" s="1"/>
  <c r="C29" i="31"/>
  <c r="E29" i="31" s="1"/>
  <c r="E27" i="31"/>
  <c r="C27" i="31" s="1"/>
  <c r="D27" i="31" s="1"/>
  <c r="D24" i="31" s="1"/>
  <c r="C26" i="31"/>
  <c r="E26" i="31" s="1"/>
  <c r="C25" i="31"/>
  <c r="E25" i="31" s="1"/>
  <c r="C20" i="31"/>
  <c r="C19" i="31"/>
  <c r="C13" i="31"/>
  <c r="D11" i="31"/>
  <c r="C21" i="31" s="1"/>
  <c r="C59" i="30"/>
  <c r="D59" i="30" s="1"/>
  <c r="D63" i="30" s="1"/>
  <c r="D58" i="30"/>
  <c r="C58" i="30" s="1"/>
  <c r="E58" i="30" s="1"/>
  <c r="C40" i="30"/>
  <c r="E40" i="30" s="1"/>
  <c r="C38" i="30"/>
  <c r="E38" i="30" s="1"/>
  <c r="C37" i="30"/>
  <c r="E37" i="30" s="1"/>
  <c r="C36" i="30"/>
  <c r="E36" i="30" s="1"/>
  <c r="C35" i="30"/>
  <c r="D34" i="30"/>
  <c r="C33" i="30"/>
  <c r="E33" i="30" s="1"/>
  <c r="C32" i="30"/>
  <c r="E32" i="30" s="1"/>
  <c r="C31" i="30"/>
  <c r="E31" i="30" s="1"/>
  <c r="E30" i="30"/>
  <c r="D30" i="30"/>
  <c r="D28" i="30" s="1"/>
  <c r="C29" i="30"/>
  <c r="E29" i="30" s="1"/>
  <c r="E27" i="30"/>
  <c r="C27" i="30" s="1"/>
  <c r="D27" i="30" s="1"/>
  <c r="D24" i="30" s="1"/>
  <c r="C26" i="30"/>
  <c r="E26" i="30" s="1"/>
  <c r="C25" i="30"/>
  <c r="E25" i="30" s="1"/>
  <c r="C20" i="30"/>
  <c r="C19" i="30"/>
  <c r="C13" i="30"/>
  <c r="D11" i="30"/>
  <c r="C21" i="30" s="1"/>
  <c r="E24" i="30" l="1"/>
  <c r="C34" i="30"/>
  <c r="E28" i="30"/>
  <c r="D23" i="30"/>
  <c r="C34" i="31"/>
  <c r="E28" i="31"/>
  <c r="D23" i="31"/>
  <c r="E35" i="30"/>
  <c r="E34" i="30" s="1"/>
  <c r="E23" i="30" s="1"/>
  <c r="E35" i="31"/>
  <c r="E34" i="31" s="1"/>
  <c r="C17" i="30"/>
  <c r="E21" i="31"/>
  <c r="D21" i="31"/>
  <c r="E24" i="31"/>
  <c r="D12" i="31"/>
  <c r="C18" i="31"/>
  <c r="D19" i="31"/>
  <c r="E20" i="31"/>
  <c r="E22" i="31"/>
  <c r="C22" i="31" s="1"/>
  <c r="D22" i="31" s="1"/>
  <c r="C24" i="31"/>
  <c r="C28" i="31"/>
  <c r="C17" i="31"/>
  <c r="D21" i="30"/>
  <c r="E21" i="30"/>
  <c r="D12" i="30"/>
  <c r="C18" i="30"/>
  <c r="D19" i="30"/>
  <c r="E20" i="30"/>
  <c r="E22" i="30"/>
  <c r="C22" i="30" s="1"/>
  <c r="D22" i="30" s="1"/>
  <c r="C24" i="30"/>
  <c r="C28" i="30"/>
  <c r="C23" i="31" l="1"/>
  <c r="E18" i="31"/>
  <c r="E23" i="31"/>
  <c r="E17" i="31"/>
  <c r="E16" i="31" s="1"/>
  <c r="D17" i="31"/>
  <c r="C16" i="31"/>
  <c r="D18" i="31"/>
  <c r="D17" i="30"/>
  <c r="C16" i="30"/>
  <c r="E17" i="30"/>
  <c r="D18" i="30"/>
  <c r="C23" i="30"/>
  <c r="E18" i="30"/>
  <c r="E16" i="30" l="1"/>
  <c r="D16" i="30"/>
  <c r="D41" i="30" s="1"/>
  <c r="C41" i="30" s="1"/>
  <c r="E41" i="30" s="1"/>
  <c r="D16" i="31"/>
  <c r="D41" i="31" s="1"/>
  <c r="D57" i="30" l="1"/>
  <c r="C57" i="30" s="1"/>
  <c r="E57" i="30" s="1"/>
  <c r="C41" i="31"/>
  <c r="E41" i="31" s="1"/>
  <c r="D57" i="31"/>
  <c r="C57" i="31" s="1"/>
  <c r="E57" i="31" s="1"/>
  <c r="C59" i="29"/>
  <c r="D59" i="29" s="1"/>
  <c r="D63" i="29" s="1"/>
  <c r="D58" i="29"/>
  <c r="C58" i="29" s="1"/>
  <c r="E58" i="29" s="1"/>
  <c r="C40" i="29"/>
  <c r="E40" i="29" s="1"/>
  <c r="C38" i="29"/>
  <c r="E38" i="29" s="1"/>
  <c r="C37" i="29"/>
  <c r="E37" i="29" s="1"/>
  <c r="C36" i="29"/>
  <c r="E36" i="29" s="1"/>
  <c r="C35" i="29"/>
  <c r="E35" i="29" s="1"/>
  <c r="D34" i="29"/>
  <c r="C33" i="29"/>
  <c r="E33" i="29" s="1"/>
  <c r="C32" i="29"/>
  <c r="E32" i="29" s="1"/>
  <c r="C31" i="29"/>
  <c r="E31" i="29" s="1"/>
  <c r="E30" i="29"/>
  <c r="D30" i="29"/>
  <c r="D28" i="29" s="1"/>
  <c r="C29" i="29"/>
  <c r="E29" i="29" s="1"/>
  <c r="E27" i="29"/>
  <c r="C27" i="29" s="1"/>
  <c r="D27" i="29" s="1"/>
  <c r="D24" i="29" s="1"/>
  <c r="C26" i="29"/>
  <c r="E26" i="29" s="1"/>
  <c r="C25" i="29"/>
  <c r="C20" i="29"/>
  <c r="E20" i="29" s="1"/>
  <c r="C19" i="29"/>
  <c r="D19" i="29" s="1"/>
  <c r="C13" i="29"/>
  <c r="E22" i="29" s="1"/>
  <c r="C22" i="29" s="1"/>
  <c r="D22" i="29" s="1"/>
  <c r="D11" i="29"/>
  <c r="C21" i="29" s="1"/>
  <c r="C28" i="29" l="1"/>
  <c r="C24" i="29"/>
  <c r="E25" i="29"/>
  <c r="E24" i="29" s="1"/>
  <c r="D12" i="29"/>
  <c r="E28" i="29"/>
  <c r="D23" i="29"/>
  <c r="E21" i="29"/>
  <c r="E18" i="29" s="1"/>
  <c r="D21" i="29"/>
  <c r="D18" i="29" s="1"/>
  <c r="C18" i="29"/>
  <c r="E34" i="29"/>
  <c r="C17" i="29"/>
  <c r="C34" i="29"/>
  <c r="E23" i="29" l="1"/>
  <c r="C23" i="29"/>
  <c r="E17" i="29"/>
  <c r="E16" i="29" s="1"/>
  <c r="D17" i="29"/>
  <c r="D16" i="29" s="1"/>
  <c r="D41" i="29" s="1"/>
  <c r="C16" i="29"/>
  <c r="C41" i="29" l="1"/>
  <c r="E41" i="29" s="1"/>
  <c r="D57" i="29"/>
  <c r="C57" i="29" s="1"/>
  <c r="E57" i="29" s="1"/>
  <c r="C59" i="28" l="1"/>
  <c r="D59" i="28" s="1"/>
  <c r="D63" i="28" s="1"/>
  <c r="D58" i="28"/>
  <c r="C58" i="28" s="1"/>
  <c r="E58" i="28" s="1"/>
  <c r="C40" i="28"/>
  <c r="E40" i="28" s="1"/>
  <c r="C38" i="28"/>
  <c r="E38" i="28" s="1"/>
  <c r="C37" i="28"/>
  <c r="E37" i="28" s="1"/>
  <c r="C36" i="28"/>
  <c r="E36" i="28" s="1"/>
  <c r="C35" i="28"/>
  <c r="E35" i="28" s="1"/>
  <c r="D34" i="28"/>
  <c r="C33" i="28"/>
  <c r="E33" i="28" s="1"/>
  <c r="C32" i="28"/>
  <c r="E32" i="28" s="1"/>
  <c r="C31" i="28"/>
  <c r="E31" i="28" s="1"/>
  <c r="E30" i="28"/>
  <c r="D30" i="28"/>
  <c r="D28" i="28" s="1"/>
  <c r="C29" i="28"/>
  <c r="E29" i="28" s="1"/>
  <c r="E27" i="28"/>
  <c r="C27" i="28" s="1"/>
  <c r="D27" i="28" s="1"/>
  <c r="D24" i="28" s="1"/>
  <c r="C26" i="28"/>
  <c r="E26" i="28" s="1"/>
  <c r="C25" i="28"/>
  <c r="E25" i="28" s="1"/>
  <c r="E24" i="28" s="1"/>
  <c r="C20" i="28"/>
  <c r="E20" i="28" s="1"/>
  <c r="C19" i="28"/>
  <c r="D19" i="28" s="1"/>
  <c r="C13" i="28"/>
  <c r="E22" i="28" s="1"/>
  <c r="C22" i="28" s="1"/>
  <c r="D22" i="28" s="1"/>
  <c r="D11" i="28"/>
  <c r="D12" i="28" s="1"/>
  <c r="E28" i="28" l="1"/>
  <c r="D23" i="28"/>
  <c r="C34" i="28"/>
  <c r="E34" i="28"/>
  <c r="C17" i="28"/>
  <c r="C21" i="28"/>
  <c r="C24" i="28"/>
  <c r="C28" i="28"/>
  <c r="E23" i="28" l="1"/>
  <c r="C23" i="28"/>
  <c r="D21" i="28"/>
  <c r="D18" i="28" s="1"/>
  <c r="E21" i="28"/>
  <c r="E18" i="28" s="1"/>
  <c r="D17" i="28"/>
  <c r="E17" i="28"/>
  <c r="C18" i="28"/>
  <c r="D16" i="28" l="1"/>
  <c r="D41" i="28" s="1"/>
  <c r="D57" i="28" s="1"/>
  <c r="C57" i="28" s="1"/>
  <c r="E57" i="28" s="1"/>
  <c r="E16" i="28"/>
  <c r="C16" i="28"/>
  <c r="C41" i="28" l="1"/>
  <c r="E41" i="28" s="1"/>
  <c r="C59" i="27"/>
  <c r="D59" i="27" s="1"/>
  <c r="D63" i="27" s="1"/>
  <c r="D58" i="27"/>
  <c r="C58" i="27" s="1"/>
  <c r="E58" i="27" s="1"/>
  <c r="C40" i="27"/>
  <c r="E40" i="27" s="1"/>
  <c r="C38" i="27"/>
  <c r="E38" i="27" s="1"/>
  <c r="C37" i="27"/>
  <c r="E37" i="27" s="1"/>
  <c r="C36" i="27"/>
  <c r="E36" i="27" s="1"/>
  <c r="C35" i="27"/>
  <c r="E35" i="27" s="1"/>
  <c r="D34" i="27"/>
  <c r="C33" i="27"/>
  <c r="E33" i="27" s="1"/>
  <c r="C32" i="27"/>
  <c r="E32" i="27" s="1"/>
  <c r="C31" i="27"/>
  <c r="E31" i="27" s="1"/>
  <c r="E30" i="27"/>
  <c r="D30" i="27"/>
  <c r="D28" i="27" s="1"/>
  <c r="C29" i="27"/>
  <c r="E29" i="27" s="1"/>
  <c r="E27" i="27"/>
  <c r="C27" i="27" s="1"/>
  <c r="D27" i="27" s="1"/>
  <c r="D24" i="27" s="1"/>
  <c r="C26" i="27"/>
  <c r="E26" i="27" s="1"/>
  <c r="C25" i="27"/>
  <c r="E25" i="27" s="1"/>
  <c r="C20" i="27"/>
  <c r="E20" i="27" s="1"/>
  <c r="C19" i="27"/>
  <c r="D19" i="27" s="1"/>
  <c r="C13" i="27"/>
  <c r="E22" i="27" s="1"/>
  <c r="C22" i="27" s="1"/>
  <c r="D22" i="27" s="1"/>
  <c r="D11" i="27"/>
  <c r="C61" i="26"/>
  <c r="D61" i="26" s="1"/>
  <c r="C60" i="26"/>
  <c r="D60" i="26" s="1"/>
  <c r="C59" i="26"/>
  <c r="D59" i="26" s="1"/>
  <c r="D58" i="26"/>
  <c r="C58" i="26" s="1"/>
  <c r="E58" i="26" s="1"/>
  <c r="C40" i="26"/>
  <c r="E40" i="26" s="1"/>
  <c r="C38" i="26"/>
  <c r="E38" i="26" s="1"/>
  <c r="C37" i="26"/>
  <c r="E37" i="26" s="1"/>
  <c r="C36" i="26"/>
  <c r="E36" i="26" s="1"/>
  <c r="C35" i="26"/>
  <c r="E35" i="26" s="1"/>
  <c r="D34" i="26"/>
  <c r="C33" i="26"/>
  <c r="E33" i="26" s="1"/>
  <c r="C32" i="26"/>
  <c r="E32" i="26" s="1"/>
  <c r="C31" i="26"/>
  <c r="E31" i="26" s="1"/>
  <c r="E30" i="26"/>
  <c r="D30" i="26"/>
  <c r="D28" i="26" s="1"/>
  <c r="C29" i="26"/>
  <c r="E29" i="26" s="1"/>
  <c r="E27" i="26"/>
  <c r="C27" i="26" s="1"/>
  <c r="D27" i="26" s="1"/>
  <c r="D24" i="26" s="1"/>
  <c r="C26" i="26"/>
  <c r="E26" i="26" s="1"/>
  <c r="C25" i="26"/>
  <c r="E25" i="26" s="1"/>
  <c r="C20" i="26"/>
  <c r="E20" i="26" s="1"/>
  <c r="C19" i="26"/>
  <c r="D19" i="26" s="1"/>
  <c r="C13" i="26"/>
  <c r="E22" i="26" s="1"/>
  <c r="C22" i="26" s="1"/>
  <c r="D22" i="26" s="1"/>
  <c r="D11" i="26"/>
  <c r="D12" i="26" s="1"/>
  <c r="E27" i="25"/>
  <c r="D63" i="26" l="1"/>
  <c r="E24" i="27"/>
  <c r="D23" i="27"/>
  <c r="D12" i="27"/>
  <c r="C17" i="27"/>
  <c r="C17" i="26"/>
  <c r="C34" i="27"/>
  <c r="E34" i="27"/>
  <c r="E28" i="27"/>
  <c r="C21" i="27"/>
  <c r="C18" i="27" s="1"/>
  <c r="C24" i="27"/>
  <c r="C28" i="27"/>
  <c r="D23" i="26"/>
  <c r="C34" i="26"/>
  <c r="E34" i="26"/>
  <c r="E24" i="26"/>
  <c r="E28" i="26"/>
  <c r="C21" i="26"/>
  <c r="C18" i="26" s="1"/>
  <c r="C24" i="26"/>
  <c r="C28" i="26"/>
  <c r="E23" i="27" l="1"/>
  <c r="E23" i="26"/>
  <c r="D21" i="27"/>
  <c r="D18" i="27" s="1"/>
  <c r="E21" i="27"/>
  <c r="E18" i="27" s="1"/>
  <c r="D17" i="27"/>
  <c r="C16" i="27"/>
  <c r="E17" i="27"/>
  <c r="C23" i="27"/>
  <c r="C23" i="26"/>
  <c r="D17" i="26"/>
  <c r="C16" i="26"/>
  <c r="E17" i="26"/>
  <c r="D21" i="26"/>
  <c r="D18" i="26" s="1"/>
  <c r="E21" i="26"/>
  <c r="E18" i="26" s="1"/>
  <c r="E16" i="27" l="1"/>
  <c r="D16" i="27"/>
  <c r="D41" i="27" s="1"/>
  <c r="C41" i="27" s="1"/>
  <c r="E41" i="27" s="1"/>
  <c r="E16" i="26"/>
  <c r="D16" i="26"/>
  <c r="D41" i="26" s="1"/>
  <c r="D57" i="27" l="1"/>
  <c r="C57" i="27" s="1"/>
  <c r="E57" i="27" s="1"/>
  <c r="D57" i="26"/>
  <c r="C57" i="26" s="1"/>
  <c r="E57" i="26" s="1"/>
  <c r="C41" i="26"/>
  <c r="E41" i="26" s="1"/>
  <c r="C59" i="25" l="1"/>
  <c r="D59" i="25" s="1"/>
  <c r="D63" i="25" s="1"/>
  <c r="D58" i="25"/>
  <c r="C58" i="25" s="1"/>
  <c r="E58" i="25" s="1"/>
  <c r="C40" i="25"/>
  <c r="E40" i="25" s="1"/>
  <c r="C38" i="25"/>
  <c r="E38" i="25" s="1"/>
  <c r="C37" i="25"/>
  <c r="E37" i="25" s="1"/>
  <c r="C36" i="25"/>
  <c r="E36" i="25" s="1"/>
  <c r="C35" i="25"/>
  <c r="E35" i="25" s="1"/>
  <c r="D34" i="25"/>
  <c r="C34" i="25"/>
  <c r="C33" i="25"/>
  <c r="E33" i="25" s="1"/>
  <c r="C32" i="25"/>
  <c r="E32" i="25" s="1"/>
  <c r="C31" i="25"/>
  <c r="E31" i="25" s="1"/>
  <c r="E30" i="25"/>
  <c r="D30" i="25"/>
  <c r="D28" i="25" s="1"/>
  <c r="C29" i="25"/>
  <c r="E29" i="25" s="1"/>
  <c r="C27" i="25"/>
  <c r="D27" i="25" s="1"/>
  <c r="D24" i="25" s="1"/>
  <c r="C26" i="25"/>
  <c r="E26" i="25" s="1"/>
  <c r="C25" i="25"/>
  <c r="E25" i="25" s="1"/>
  <c r="C20" i="25"/>
  <c r="E20" i="25" s="1"/>
  <c r="C19" i="25"/>
  <c r="D19" i="25" s="1"/>
  <c r="C13" i="25"/>
  <c r="E22" i="25" s="1"/>
  <c r="C22" i="25" s="1"/>
  <c r="D22" i="25" s="1"/>
  <c r="D11" i="25"/>
  <c r="E27" i="24"/>
  <c r="D12" i="25" l="1"/>
  <c r="C17" i="25"/>
  <c r="D23" i="25"/>
  <c r="E34" i="25"/>
  <c r="E28" i="25"/>
  <c r="E24" i="25"/>
  <c r="C21" i="25"/>
  <c r="C18" i="25" s="1"/>
  <c r="C24" i="25"/>
  <c r="C28" i="25"/>
  <c r="E23" i="25" l="1"/>
  <c r="D21" i="25"/>
  <c r="D18" i="25" s="1"/>
  <c r="E21" i="25"/>
  <c r="E18" i="25" s="1"/>
  <c r="D17" i="25"/>
  <c r="C16" i="25"/>
  <c r="E17" i="25"/>
  <c r="C23" i="25"/>
  <c r="D16" i="25" l="1"/>
  <c r="D41" i="25" s="1"/>
  <c r="C41" i="25" s="1"/>
  <c r="E41" i="25" s="1"/>
  <c r="E16" i="25"/>
  <c r="D57" i="25" l="1"/>
  <c r="C57" i="25" s="1"/>
  <c r="E57" i="25" s="1"/>
  <c r="C59" i="24"/>
  <c r="D59" i="24" s="1"/>
  <c r="D62" i="24" s="1"/>
  <c r="D58" i="24"/>
  <c r="C58" i="24" s="1"/>
  <c r="E58" i="24" s="1"/>
  <c r="C40" i="24"/>
  <c r="E40" i="24" s="1"/>
  <c r="C38" i="24"/>
  <c r="E38" i="24" s="1"/>
  <c r="C37" i="24"/>
  <c r="E37" i="24" s="1"/>
  <c r="C36" i="24"/>
  <c r="E36" i="24" s="1"/>
  <c r="C35" i="24"/>
  <c r="E35" i="24" s="1"/>
  <c r="D34" i="24"/>
  <c r="C33" i="24"/>
  <c r="E33" i="24" s="1"/>
  <c r="C32" i="24"/>
  <c r="E32" i="24" s="1"/>
  <c r="C31" i="24"/>
  <c r="E31" i="24" s="1"/>
  <c r="E30" i="24"/>
  <c r="D30" i="24"/>
  <c r="D28" i="24" s="1"/>
  <c r="C29" i="24"/>
  <c r="E29" i="24" s="1"/>
  <c r="C27" i="24"/>
  <c r="D27" i="24" s="1"/>
  <c r="D24" i="24" s="1"/>
  <c r="C26" i="24"/>
  <c r="E26" i="24" s="1"/>
  <c r="C25" i="24"/>
  <c r="E25" i="24" s="1"/>
  <c r="C20" i="24"/>
  <c r="E20" i="24" s="1"/>
  <c r="C19" i="24"/>
  <c r="D19" i="24" s="1"/>
  <c r="C13" i="24"/>
  <c r="E22" i="24" s="1"/>
  <c r="C22" i="24" s="1"/>
  <c r="D22" i="24" s="1"/>
  <c r="D11" i="24"/>
  <c r="E27" i="23"/>
  <c r="E28" i="24" l="1"/>
  <c r="D12" i="24"/>
  <c r="C17" i="24"/>
  <c r="D23" i="24"/>
  <c r="C34" i="24"/>
  <c r="E34" i="24"/>
  <c r="E24" i="24"/>
  <c r="C21" i="24"/>
  <c r="C18" i="24" s="1"/>
  <c r="C24" i="24"/>
  <c r="C28" i="24"/>
  <c r="E23" i="24" l="1"/>
  <c r="D21" i="24"/>
  <c r="D18" i="24" s="1"/>
  <c r="E21" i="24"/>
  <c r="E18" i="24" s="1"/>
  <c r="D17" i="24"/>
  <c r="C16" i="24"/>
  <c r="E17" i="24"/>
  <c r="C23" i="24"/>
  <c r="D16" i="24" l="1"/>
  <c r="D41" i="24" s="1"/>
  <c r="D57" i="24" s="1"/>
  <c r="C57" i="24" s="1"/>
  <c r="E57" i="24" s="1"/>
  <c r="E16" i="24"/>
  <c r="C41" i="24" l="1"/>
  <c r="E41" i="24" s="1"/>
  <c r="C59" i="23"/>
  <c r="D59" i="23" s="1"/>
  <c r="D62" i="23" s="1"/>
  <c r="D58" i="23"/>
  <c r="C58" i="23" s="1"/>
  <c r="E58" i="23" s="1"/>
  <c r="C40" i="23"/>
  <c r="E40" i="23" s="1"/>
  <c r="C38" i="23"/>
  <c r="E38" i="23" s="1"/>
  <c r="C37" i="23"/>
  <c r="E37" i="23" s="1"/>
  <c r="C36" i="23"/>
  <c r="E36" i="23" s="1"/>
  <c r="C35" i="23"/>
  <c r="E35" i="23" s="1"/>
  <c r="D34" i="23"/>
  <c r="C33" i="23"/>
  <c r="E33" i="23" s="1"/>
  <c r="C32" i="23"/>
  <c r="E32" i="23" s="1"/>
  <c r="C31" i="23"/>
  <c r="E31" i="23" s="1"/>
  <c r="E30" i="23"/>
  <c r="D30" i="23"/>
  <c r="D28" i="23" s="1"/>
  <c r="C29" i="23"/>
  <c r="E29" i="23" s="1"/>
  <c r="C27" i="23"/>
  <c r="D27" i="23" s="1"/>
  <c r="D24" i="23" s="1"/>
  <c r="C26" i="23"/>
  <c r="E26" i="23" s="1"/>
  <c r="C25" i="23"/>
  <c r="E25" i="23" s="1"/>
  <c r="C20" i="23"/>
  <c r="E20" i="23" s="1"/>
  <c r="C19" i="23"/>
  <c r="D19" i="23" s="1"/>
  <c r="C13" i="23"/>
  <c r="D48" i="23" s="1"/>
  <c r="D11" i="23"/>
  <c r="E27" i="22"/>
  <c r="E22" i="23" l="1"/>
  <c r="C22" i="23" s="1"/>
  <c r="D22" i="23" s="1"/>
  <c r="D56" i="23"/>
  <c r="C34" i="23"/>
  <c r="E28" i="23"/>
  <c r="D23" i="23"/>
  <c r="D12" i="23"/>
  <c r="C17" i="23"/>
  <c r="E34" i="23"/>
  <c r="E24" i="23"/>
  <c r="C21" i="23"/>
  <c r="C24" i="23"/>
  <c r="C28" i="23"/>
  <c r="C23" i="23" l="1"/>
  <c r="E23" i="23"/>
  <c r="D21" i="23"/>
  <c r="D18" i="23" s="1"/>
  <c r="E21" i="23"/>
  <c r="E18" i="23" s="1"/>
  <c r="D17" i="23"/>
  <c r="E17" i="23"/>
  <c r="C18" i="23"/>
  <c r="D16" i="23" l="1"/>
  <c r="D41" i="23" s="1"/>
  <c r="D57" i="23" s="1"/>
  <c r="C57" i="23" s="1"/>
  <c r="E57" i="23" s="1"/>
  <c r="E16" i="23"/>
  <c r="C16" i="23"/>
  <c r="C41" i="23" l="1"/>
  <c r="E41" i="23" s="1"/>
  <c r="C45" i="22"/>
  <c r="D45" i="22" s="1"/>
  <c r="D44" i="22"/>
  <c r="C44" i="22" s="1"/>
  <c r="E44" i="22" s="1"/>
  <c r="C40" i="22"/>
  <c r="E40" i="22" s="1"/>
  <c r="C38" i="22"/>
  <c r="E38" i="22" s="1"/>
  <c r="C37" i="22"/>
  <c r="E37" i="22" s="1"/>
  <c r="C36" i="22"/>
  <c r="E36" i="22" s="1"/>
  <c r="C35" i="22"/>
  <c r="D34" i="22"/>
  <c r="C33" i="22"/>
  <c r="E33" i="22" s="1"/>
  <c r="C32" i="22"/>
  <c r="E32" i="22" s="1"/>
  <c r="C31" i="22"/>
  <c r="E31" i="22" s="1"/>
  <c r="E30" i="22"/>
  <c r="D30" i="22"/>
  <c r="D28" i="22" s="1"/>
  <c r="C29" i="22"/>
  <c r="E29" i="22" s="1"/>
  <c r="C27" i="22"/>
  <c r="D27" i="22" s="1"/>
  <c r="D24" i="22" s="1"/>
  <c r="C26" i="22"/>
  <c r="E26" i="22" s="1"/>
  <c r="C25" i="22"/>
  <c r="E25" i="22" s="1"/>
  <c r="C20" i="22"/>
  <c r="E20" i="22" s="1"/>
  <c r="C19" i="22"/>
  <c r="D19" i="22" s="1"/>
  <c r="C13" i="22"/>
  <c r="E22" i="22" s="1"/>
  <c r="C22" i="22" s="1"/>
  <c r="D22" i="22" s="1"/>
  <c r="D11" i="22"/>
  <c r="C34" i="22" l="1"/>
  <c r="E28" i="22"/>
  <c r="D23" i="22"/>
  <c r="D12" i="22"/>
  <c r="C17" i="22"/>
  <c r="E35" i="22"/>
  <c r="E34" i="22" s="1"/>
  <c r="E24" i="22"/>
  <c r="C21" i="22"/>
  <c r="C18" i="22" s="1"/>
  <c r="C24" i="22"/>
  <c r="C28" i="22"/>
  <c r="E23" i="22" l="1"/>
  <c r="D21" i="22"/>
  <c r="D18" i="22" s="1"/>
  <c r="E21" i="22"/>
  <c r="E18" i="22" s="1"/>
  <c r="D17" i="22"/>
  <c r="C16" i="22"/>
  <c r="E17" i="22"/>
  <c r="C23" i="22"/>
  <c r="E16" i="22" l="1"/>
  <c r="D16" i="22"/>
  <c r="D41" i="22" s="1"/>
  <c r="C41" i="22" s="1"/>
  <c r="E41" i="22" s="1"/>
  <c r="D43" i="22" l="1"/>
  <c r="C43" i="22" s="1"/>
  <c r="E43" i="22" s="1"/>
</calcChain>
</file>

<file path=xl/sharedStrings.xml><?xml version="1.0" encoding="utf-8"?>
<sst xmlns="http://schemas.openxmlformats.org/spreadsheetml/2006/main" count="1202" uniqueCount="111">
  <si>
    <t>Характеристика МКД</t>
  </si>
  <si>
    <t>9-ти этажный дом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</si>
  <si>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</si>
  <si>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</si>
  <si>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</si>
  <si>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</si>
  <si>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</si>
  <si>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 xml:space="preserve">Итого годовой доход дома </t>
  </si>
  <si>
    <t>Работы и услуги</t>
  </si>
  <si>
    <t xml:space="preserve">Управление МКД </t>
  </si>
  <si>
    <t>1.1.</t>
  </si>
  <si>
    <t>Услуги по управлению МКД (ФОТ, налог на ФОТ)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</si>
  <si>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</si>
  <si>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</si>
  <si>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</si>
  <si>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</si>
  <si>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</si>
  <si>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</si>
  <si>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</si>
  <si>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</si>
  <si>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</si>
  <si>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</si>
  <si>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</si>
  <si>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</si>
  <si>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</si>
  <si>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</si>
  <si>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</si>
  <si>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</si>
  <si>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>2.1.1.</t>
  </si>
  <si>
    <t>2.1.2.</t>
  </si>
  <si>
    <t>Инвентарь, расходные материалы,спецодежда</t>
  </si>
  <si>
    <t>2.1.3.</t>
  </si>
  <si>
    <t>2.2.</t>
  </si>
  <si>
    <t>Текущее содержание инженерного оборудования МКД</t>
  </si>
  <si>
    <t>2.2.1.</t>
  </si>
  <si>
    <t>2.2.2.</t>
  </si>
  <si>
    <t>Обслуживание ОДПУ</t>
  </si>
  <si>
    <t>2.2.3.</t>
  </si>
  <si>
    <t>2.2.4.</t>
  </si>
  <si>
    <t>2.2.5.</t>
  </si>
  <si>
    <t>Подготовка МКД к зиме (прмывка, опрессовка)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</si>
  <si>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</si>
  <si>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</si>
  <si>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</si>
  <si>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</si>
  <si>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Автоуслуги (очистка дворовой территории от снега, КГМ)</t>
  </si>
  <si>
    <t>2.3.2.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</si>
  <si>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</si>
  <si>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</si>
  <si>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</si>
  <si>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</si>
  <si>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</si>
  <si>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Дератизация,дезинсекция</t>
  </si>
  <si>
    <t>2.3.6.</t>
  </si>
  <si>
    <t>Доход дома за месяц</t>
  </si>
  <si>
    <t>Страхование лифтов ( 1 лифт-87,56)</t>
  </si>
  <si>
    <t>Текущий ремонт МКД</t>
  </si>
  <si>
    <t>ИТОГО</t>
  </si>
  <si>
    <t xml:space="preserve">Услуги по содержанию конструктивных элементов </t>
  </si>
  <si>
    <t xml:space="preserve">Услуги по содержанию  инженерного оборудования </t>
  </si>
  <si>
    <t>Итого с прочими доходами за месяц</t>
  </si>
  <si>
    <t>Текущий ремонт МКД ( за счет прочих доходов)</t>
  </si>
  <si>
    <t>1.2.4.</t>
  </si>
  <si>
    <t>НАЛОГ УСНО</t>
  </si>
  <si>
    <t>3.</t>
  </si>
  <si>
    <t>4.</t>
  </si>
  <si>
    <t>контроль</t>
  </si>
  <si>
    <t>Ремонт кровли по заявкам</t>
  </si>
  <si>
    <t>Услуги по  содержанию, благоустройству и обеспечению санитарного состояния МКД)</t>
  </si>
  <si>
    <t>4.1.</t>
  </si>
  <si>
    <t>4.2.</t>
  </si>
  <si>
    <t>3.1.</t>
  </si>
  <si>
    <t>Ремонт межпанельных швов по заявкам</t>
  </si>
  <si>
    <t>3.2.</t>
  </si>
  <si>
    <t>3.3.</t>
  </si>
  <si>
    <t>3.4.</t>
  </si>
  <si>
    <t>3.5.</t>
  </si>
  <si>
    <t>3.6.</t>
  </si>
  <si>
    <t>4.3.</t>
  </si>
  <si>
    <t>4.4.</t>
  </si>
  <si>
    <t>План работ и услуг по содержанию и ремонту общего имущества МКД на 2022 год по адресу: г.Барнаул ул.Веры Кащеевой,25</t>
  </si>
  <si>
    <t>План работ и услуг по содержанию и ремонту общего имущества МКД на 2022 год по адресу: г.Барнаул ул.Веры Кащеевой,23 корпус 2</t>
  </si>
  <si>
    <t>План работ и услуг по содержанию и ремонту общего имущества МКД на 2022 год по адресу: г.Барнаул ул.Монтажников, 3</t>
  </si>
  <si>
    <t>План работ и услуг по содержанию и ремонту общего имущества МКД на 2022 год по адресу: г.Барнаул ул.Монтажников, 5</t>
  </si>
  <si>
    <t>Спил деревьев 11 шт.</t>
  </si>
  <si>
    <t>План работ и услуг по содержанию и ремонту общего имущества МКД на 2022 год по адресу: г.Барнаул ул.Монтажников, 8</t>
  </si>
  <si>
    <t>План работ и услуг по содержанию и ремонту общего имущества МКД на 2022 год по адресу: г.Барнаул ул.Монтажников,11 корпус1</t>
  </si>
  <si>
    <t>План работ и услуг по содержанию и ремонту общего имущества МКД на 2022 год по адресу: г.Барнаул ул.Монтажников,11 корпус2</t>
  </si>
  <si>
    <t>План работ и услуг по содержанию и ремонту общего имущества МКД на 2022 год по адресу: г.Барнаул ул.Попова,4 корпус1</t>
  </si>
  <si>
    <t>План работ и услуг по содержанию и ремонту общего имущества МКД на 2022 год по адресу: г.Барнаул ул.Попова,4 корпус2</t>
  </si>
  <si>
    <t>План работ и услуг по содержанию и ремонту общего имущества МКД на 2022 год по адресу: г.Барнаул ул.Попова,6 корпус1</t>
  </si>
  <si>
    <t>План работ и услуг по содержанию и ремонту общего имущества МКД на 2022 год по адресу: г.Барнаул ул.Попова,6 корпус2</t>
  </si>
  <si>
    <t>План работ и услуг по содержанию и ремонту общего имущества МКД на 2022 год по адресу: г.Барнаул ул.Попова,10 корпус1</t>
  </si>
  <si>
    <t>План работ и услуг по содержанию и ремонту общего имущества МКД на 2022 год по адресу: г.Барнаул ул.Попова,10 корпус2</t>
  </si>
  <si>
    <t>Ремонт отмостки</t>
  </si>
  <si>
    <t>Спил деревьев 6 шт.</t>
  </si>
  <si>
    <t>3.7.</t>
  </si>
  <si>
    <t>3.8.</t>
  </si>
  <si>
    <t>3.9.</t>
  </si>
  <si>
    <t>Реконмендованный тариф</t>
  </si>
  <si>
    <t>Ремонт входа в подъезд</t>
  </si>
  <si>
    <t>Асфальтирование входов перед подъездами</t>
  </si>
  <si>
    <t>Ремонт козырьков над вентшахтами</t>
  </si>
  <si>
    <t>Диагностика лифта</t>
  </si>
  <si>
    <t xml:space="preserve">Диагностика лифта </t>
  </si>
  <si>
    <t xml:space="preserve">Последиагностический ремонт лифта прочие расходы   </t>
  </si>
  <si>
    <t>Последиагностический ремонт лифта прочие расходы 30000</t>
  </si>
  <si>
    <t>Замена межтамбурных дверей с перегородками</t>
  </si>
  <si>
    <t>ВНЕСЕНИЕ ДОПОЛНЕНИЙ В ПЛАН РАБОТ ПО ТЕКУЩЕМУ РЕМОНТУ МКД ПРОИЗВОДИТСЯ С 01.04.2022 ДО 15.04.2022 ПО ИТОГАМ ГОДОВОГО ОТЧЕТА ЗА 2021 ГОД И УТВЕРЖДАЕТСЯ УПОЛНОМОЧЕННЫМ СОВЕТОМ МКД</t>
  </si>
  <si>
    <t>Начальник ПТО______________/Маматова Т.В.</t>
  </si>
  <si>
    <t>План работ и услуг по содержанию и ремонту общего имущества МКД на 2022 год по адресу: г.Барнаул ул.Веры Кащеевой,23 корпус1 (отсутствует Совет дома)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</si>
</sst>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0.000"/>
    <numFmt numFmtId="166" formatCode="0.0"/>
  </numFmts>
  <fonts count="13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3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2" borderId="1" xfId="0" applyFont="1" applyFill="1" applyBorder="1"/>
    <xf numFmtId="0" fontId="4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1" xfId="0" applyFont="1" applyFill="1" applyBorder="1" applyAlignment="1">
      <alignment wrapText="1"/>
    </xf>
    <xf numFmtId="165" fontId="3" fillId="0" borderId="1" xfId="0" applyNumberFormat="1" applyFont="1" applyBorder="1"/>
    <xf numFmtId="2" fontId="2" fillId="0" borderId="1" xfId="0" applyNumberFormat="1" applyFont="1" applyBorder="1"/>
    <xf numFmtId="2" fontId="7" fillId="2" borderId="1" xfId="0" applyNumberFormat="1" applyFont="1" applyFill="1" applyBorder="1"/>
    <xf numFmtId="2" fontId="3" fillId="3" borderId="1" xfId="0" applyNumberFormat="1" applyFont="1" applyFill="1" applyBorder="1"/>
    <xf numFmtId="0" fontId="8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7" fillId="3" borderId="1" xfId="0" applyNumberFormat="1" applyFont="1" applyFill="1" applyBorder="1"/>
    <xf numFmtId="164" fontId="3" fillId="3" borderId="1" xfId="0" applyNumberFormat="1" applyFont="1" applyFill="1" applyBorder="1" applyAlignment="1">
      <alignment horizontal="center"/>
    </xf>
    <xf numFmtId="0" fontId="7" fillId="3" borderId="1" xfId="0" applyFont="1" applyFill="1" applyBorder="1"/>
    <xf numFmtId="2" fontId="3" fillId="4" borderId="1" xfId="0" applyNumberFormat="1" applyFont="1" applyFill="1" applyBorder="1"/>
    <xf numFmtId="0" fontId="3" fillId="4" borderId="1" xfId="0" applyFont="1" applyFill="1" applyBorder="1"/>
    <xf numFmtId="2" fontId="9" fillId="0" borderId="1" xfId="0" applyNumberFormat="1" applyFont="1" applyBorder="1"/>
    <xf numFmtId="164" fontId="3" fillId="5" borderId="1" xfId="0" applyNumberFormat="1" applyFont="1" applyFill="1" applyBorder="1" applyAlignment="1">
      <alignment horizontal="center"/>
    </xf>
    <xf numFmtId="166" fontId="3" fillId="0" borderId="1" xfId="0" applyNumberFormat="1" applyFont="1" applyBorder="1"/>
    <xf numFmtId="0" fontId="3" fillId="6" borderId="1" xfId="0" applyFont="1" applyFill="1" applyBorder="1"/>
    <xf numFmtId="2" fontId="3" fillId="6" borderId="1" xfId="0" applyNumberFormat="1" applyFont="1" applyFill="1" applyBorder="1"/>
    <xf numFmtId="0" fontId="3" fillId="7" borderId="1" xfId="0" applyFont="1" applyFill="1" applyBorder="1"/>
    <xf numFmtId="2" fontId="3" fillId="7" borderId="1" xfId="0" applyNumberFormat="1" applyFont="1" applyFill="1" applyBorder="1"/>
    <xf numFmtId="0" fontId="3" fillId="8" borderId="1" xfId="0" applyFont="1" applyFill="1" applyBorder="1"/>
    <xf numFmtId="0" fontId="1" fillId="8" borderId="1" xfId="0" applyFont="1" applyFill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9" borderId="1" xfId="0" applyNumberFormat="1" applyFont="1" applyFill="1" applyBorder="1"/>
    <xf numFmtId="2" fontId="3" fillId="5" borderId="1" xfId="0" applyNumberFormat="1" applyFont="1" applyFill="1" applyBorder="1"/>
    <xf numFmtId="0" fontId="3" fillId="5" borderId="1" xfId="0" applyFont="1" applyFill="1" applyBorder="1"/>
    <xf numFmtId="165" fontId="3" fillId="5" borderId="1" xfId="0" applyNumberFormat="1" applyFont="1" applyFill="1" applyBorder="1"/>
    <xf numFmtId="164" fontId="9" fillId="0" borderId="1" xfId="0" applyNumberFormat="1" applyFont="1" applyBorder="1" applyAlignment="1">
      <alignment horizontal="center"/>
    </xf>
    <xf numFmtId="0" fontId="1" fillId="5" borderId="1" xfId="0" applyFont="1" applyFill="1" applyBorder="1"/>
    <xf numFmtId="2" fontId="9" fillId="5" borderId="1" xfId="0" applyNumberFormat="1" applyFont="1" applyFill="1" applyBorder="1"/>
    <xf numFmtId="2" fontId="7" fillId="5" borderId="1" xfId="0" applyNumberFormat="1" applyFont="1" applyFill="1" applyBorder="1"/>
    <xf numFmtId="0" fontId="4" fillId="5" borderId="1" xfId="0" applyFont="1" applyFill="1" applyBorder="1"/>
    <xf numFmtId="2" fontId="2" fillId="5" borderId="1" xfId="0" applyNumberFormat="1" applyFont="1" applyFill="1" applyBorder="1"/>
    <xf numFmtId="0" fontId="4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164" fontId="10" fillId="3" borderId="1" xfId="0" applyNumberFormat="1" applyFont="1" applyFill="1" applyBorder="1" applyAlignment="1">
      <alignment horizontal="center"/>
    </xf>
    <xf numFmtId="164" fontId="9" fillId="5" borderId="1" xfId="0" applyNumberFormat="1" applyFont="1" applyFill="1" applyBorder="1" applyAlignment="1">
      <alignment horizontal="center"/>
    </xf>
    <xf numFmtId="0" fontId="0" fillId="5" borderId="0" xfId="0" applyFill="1"/>
    <xf numFmtId="2" fontId="3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9" borderId="1" xfId="0" applyFont="1" applyFill="1" applyBorder="1"/>
    <xf numFmtId="166" fontId="3" fillId="0" borderId="5" xfId="0" applyNumberFormat="1" applyFont="1" applyBorder="1" applyAlignment="1">
      <alignment horizontal="center"/>
    </xf>
    <xf numFmtId="0" fontId="9" fillId="0" borderId="1" xfId="0" applyFont="1" applyBorder="1"/>
    <xf numFmtId="166" fontId="9" fillId="0" borderId="1" xfId="0" applyNumberFormat="1" applyFont="1" applyBorder="1"/>
    <xf numFmtId="0" fontId="9" fillId="5" borderId="1" xfId="0" applyFont="1" applyFill="1" applyBorder="1"/>
    <xf numFmtId="166" fontId="3" fillId="5" borderId="1" xfId="0" applyNumberFormat="1" applyFont="1" applyFill="1" applyBorder="1"/>
    <xf numFmtId="0" fontId="3" fillId="10" borderId="1" xfId="0" applyFont="1" applyFill="1" applyBorder="1"/>
    <xf numFmtId="2" fontId="3" fillId="10" borderId="1" xfId="0" applyNumberFormat="1" applyFont="1" applyFill="1" applyBorder="1"/>
    <xf numFmtId="164" fontId="3" fillId="9" borderId="1" xfId="0" applyNumberFormat="1" applyFont="1" applyFill="1" applyBorder="1" applyAlignment="1">
      <alignment horizontal="center"/>
    </xf>
    <xf numFmtId="164" fontId="3" fillId="11" borderId="1" xfId="0" applyNumberFormat="1" applyFont="1" applyFill="1" applyBorder="1" applyAlignment="1">
      <alignment horizontal="center"/>
    </xf>
    <xf numFmtId="0" fontId="3" fillId="11" borderId="1" xfId="0" applyFont="1" applyFill="1" applyBorder="1" applyAlignment="1">
      <alignment wrapText="1"/>
    </xf>
    <xf numFmtId="2" fontId="3" fillId="11" borderId="1" xfId="0" applyNumberFormat="1" applyFont="1" applyFill="1" applyBorder="1"/>
    <xf numFmtId="0" fontId="3" fillId="11" borderId="1" xfId="0" applyFont="1" applyFill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2" fontId="3" fillId="5" borderId="3" xfId="0" applyNumberFormat="1" applyFont="1" applyFill="1" applyBorder="1" applyAlignment="1">
      <alignment horizontal="center"/>
    </xf>
    <xf numFmtId="2" fontId="3" fillId="5" borderId="5" xfId="0" applyNumberFormat="1" applyFont="1" applyFill="1" applyBorder="1" applyAlignment="1">
      <alignment horizontal="center"/>
    </xf>
    <xf numFmtId="2" fontId="3" fillId="5" borderId="4" xfId="0" applyNumberFormat="1" applyFont="1" applyFill="1" applyBorder="1" applyAlignment="1">
      <alignment horizontal="center"/>
    </xf>
    <xf numFmtId="0" fontId="7" fillId="5" borderId="7" xfId="0" applyNumberFormat="1" applyFont="1" applyFill="1" applyBorder="1" applyAlignment="1">
      <alignment horizontal="center" wrapText="1"/>
    </xf>
    <xf numFmtId="0" fontId="12" fillId="0" borderId="8" xfId="0" applyNumberFormat="1" applyFont="1" applyBorder="1" applyAlignment="1">
      <alignment wrapText="1"/>
    </xf>
    <xf numFmtId="0" fontId="12" fillId="0" borderId="9" xfId="0" applyNumberFormat="1" applyFont="1" applyBorder="1" applyAlignment="1">
      <alignment wrapText="1"/>
    </xf>
    <xf numFmtId="0" fontId="12" fillId="0" borderId="6" xfId="0" applyNumberFormat="1" applyFont="1" applyBorder="1" applyAlignment="1">
      <alignment wrapText="1"/>
    </xf>
    <xf numFmtId="0" fontId="12" fillId="0" borderId="0" xfId="0" applyNumberFormat="1" applyFont="1" applyAlignment="1">
      <alignment wrapText="1"/>
    </xf>
    <xf numFmtId="0" fontId="12" fillId="0" borderId="12" xfId="0" applyNumberFormat="1" applyFont="1" applyBorder="1" applyAlignment="1">
      <alignment wrapText="1"/>
    </xf>
    <xf numFmtId="0" fontId="12" fillId="0" borderId="10" xfId="0" applyNumberFormat="1" applyFont="1" applyBorder="1" applyAlignment="1">
      <alignment wrapText="1"/>
    </xf>
    <xf numFmtId="0" fontId="12" fillId="0" borderId="2" xfId="0" applyNumberFormat="1" applyFont="1" applyBorder="1" applyAlignment="1">
      <alignment wrapText="1"/>
    </xf>
    <xf numFmtId="0" fontId="12" fillId="0" borderId="11" xfId="0" applyNumberFormat="1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0" fillId="0" borderId="8" xfId="0" applyBorder="1" applyAlignment="1"/>
    <xf numFmtId="2" fontId="3" fillId="0" borderId="3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33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E67"/>
  <sheetViews>
    <sheetView topLeftCell="A34" workbookViewId="0">
      <selection activeCell="F49" sqref="F49"/>
    </sheetView>
  </sheetViews>
  <sheetFormatPr defaultRowHeight="13.8" x14ac:dyDescent="0.3"/>
  <cols>
    <col min="1" max="1" width="8.5546875" style="25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80" t="s">
        <v>93</v>
      </c>
      <c r="B2" s="80"/>
      <c r="C2" s="80"/>
      <c r="D2" s="80"/>
      <c r="E2" s="80"/>
    </row>
    <row r="3" spans="1:5" x14ac:dyDescent="0.3">
      <c r="A3" s="80"/>
      <c r="B3" s="80"/>
      <c r="C3" s="80"/>
      <c r="D3" s="80"/>
      <c r="E3" s="80"/>
    </row>
    <row r="4" spans="1:5" x14ac:dyDescent="0.3">
      <c r="A4" s="81"/>
      <c r="B4" s="81"/>
      <c r="C4" s="81"/>
      <c r="D4" s="81"/>
      <c r="E4" s="81"/>
    </row>
    <row r="5" spans="1:5" ht="15.6" x14ac:dyDescent="0.3">
      <c r="A5" s="74" t="s">
        <v>0</v>
      </c>
      <c r="B5" s="75"/>
      <c r="C5" s="74" t="s">
        <v>1</v>
      </c>
      <c r="D5" s="76"/>
      <c r="E5" s="75"/>
    </row>
    <row r="6" spans="1:5" ht="15.6" x14ac:dyDescent="0.3">
      <c r="A6" s="74" t="s">
        <v>2</v>
      </c>
      <c r="B6" s="75"/>
      <c r="C6" s="77">
        <v>1</v>
      </c>
      <c r="D6" s="78"/>
      <c r="E6" s="79"/>
    </row>
    <row r="7" spans="1:5" ht="15.6" x14ac:dyDescent="0.3">
      <c r="A7" s="74" t="s">
        <v>3</v>
      </c>
      <c r="B7" s="75"/>
      <c r="C7" s="77">
        <v>3251.5</v>
      </c>
      <c r="D7" s="78"/>
      <c r="E7" s="79"/>
    </row>
    <row r="8" spans="1:5" ht="15.6" x14ac:dyDescent="0.3">
      <c r="A8" s="74" t="s">
        <v>4</v>
      </c>
      <c r="B8" s="75"/>
      <c r="C8" s="77">
        <v>370</v>
      </c>
      <c r="D8" s="78"/>
      <c r="E8" s="79"/>
    </row>
    <row r="9" spans="1:5" ht="15.6" x14ac:dyDescent="0.3">
      <c r="A9" s="74" t="s">
        <v>5</v>
      </c>
      <c r="B9" s="75"/>
      <c r="C9" s="77">
        <v>7.5</v>
      </c>
      <c r="D9" s="78"/>
      <c r="E9" s="79"/>
    </row>
    <row r="10" spans="1:5" ht="15.6" x14ac:dyDescent="0.3">
      <c r="A10" s="74" t="s">
        <v>6</v>
      </c>
      <c r="B10" s="75"/>
      <c r="C10" s="77">
        <v>18600</v>
      </c>
      <c r="D10" s="78"/>
      <c r="E10" s="79"/>
    </row>
    <row r="11" spans="1:5" ht="15.6" x14ac:dyDescent="0.3">
      <c r="A11" s="40"/>
      <c r="B11" s="41" t="s">
        <v>54</v>
      </c>
      <c r="C11" s="40"/>
      <c r="D11" s="42">
        <f>C7*C9</f>
        <v>24386.25</v>
      </c>
      <c r="E11" s="41"/>
    </row>
    <row r="12" spans="1:5" ht="15.6" x14ac:dyDescent="0.3">
      <c r="A12" s="40"/>
      <c r="B12" s="41" t="s">
        <v>60</v>
      </c>
      <c r="C12" s="40"/>
      <c r="D12" s="42">
        <f>D11+(C10/12)</f>
        <v>25936.25</v>
      </c>
      <c r="E12" s="41"/>
    </row>
    <row r="13" spans="1:5" ht="15.6" x14ac:dyDescent="0.3">
      <c r="A13" s="74" t="s">
        <v>7</v>
      </c>
      <c r="B13" s="75"/>
      <c r="C13" s="74">
        <f>(C7*C9*12)+C10</f>
        <v>311235</v>
      </c>
      <c r="D13" s="76"/>
      <c r="E13" s="75"/>
    </row>
    <row r="14" spans="1:5" ht="15.6" x14ac:dyDescent="0.3">
      <c r="A14" s="74" t="s">
        <v>8</v>
      </c>
      <c r="B14" s="76"/>
      <c r="C14" s="76"/>
      <c r="D14" s="76"/>
      <c r="E14" s="75"/>
    </row>
    <row r="15" spans="1:5" ht="46.8" x14ac:dyDescent="0.3">
      <c r="A15" s="3"/>
      <c r="B15" s="6" t="s">
        <v>12</v>
      </c>
      <c r="C15" s="6" t="s">
        <v>13</v>
      </c>
      <c r="D15" s="7" t="s">
        <v>14</v>
      </c>
      <c r="E15" s="6" t="s">
        <v>15</v>
      </c>
    </row>
    <row r="16" spans="1:5" ht="18" x14ac:dyDescent="0.35">
      <c r="A16" s="19">
        <v>1</v>
      </c>
      <c r="B16" s="10" t="s">
        <v>9</v>
      </c>
      <c r="C16" s="17">
        <f>C17+C18</f>
        <v>7136.5780416666676</v>
      </c>
      <c r="D16" s="17">
        <f>D17+D18</f>
        <v>2.2746241862730026</v>
      </c>
      <c r="E16" s="17">
        <f>E17+E18</f>
        <v>85638.936499999996</v>
      </c>
    </row>
    <row r="17" spans="1:5" ht="15.6" x14ac:dyDescent="0.3">
      <c r="A17" s="20" t="s">
        <v>10</v>
      </c>
      <c r="B17" s="5" t="s">
        <v>11</v>
      </c>
      <c r="C17" s="44">
        <f>(D11*12.59%)+(C10*12.59%/12)</f>
        <v>3265.3738750000002</v>
      </c>
      <c r="D17" s="4">
        <f>C17/C7</f>
        <v>1.0042669152698755</v>
      </c>
      <c r="E17" s="4">
        <f>C17*12</f>
        <v>39184.486499999999</v>
      </c>
    </row>
    <row r="18" spans="1:5" ht="15.6" x14ac:dyDescent="0.3">
      <c r="A18" s="3" t="s">
        <v>16</v>
      </c>
      <c r="B18" s="5" t="s">
        <v>17</v>
      </c>
      <c r="C18" s="16">
        <f>SUM(C19:C21)</f>
        <v>3871.2041666666669</v>
      </c>
      <c r="D18" s="16">
        <f>SUM(D19:D22)</f>
        <v>1.2703572710031268</v>
      </c>
      <c r="E18" s="16">
        <f t="shared" ref="E18" si="0">SUM(E19:E21)</f>
        <v>46454.45</v>
      </c>
    </row>
    <row r="19" spans="1:5" ht="15.6" x14ac:dyDescent="0.3">
      <c r="A19" s="20" t="s">
        <v>18</v>
      </c>
      <c r="B19" s="5" t="s">
        <v>19</v>
      </c>
      <c r="C19" s="43">
        <f>E19/12</f>
        <v>2164.1666666666665</v>
      </c>
      <c r="D19" s="43">
        <f>C19/C7</f>
        <v>0.66559024040186576</v>
      </c>
      <c r="E19" s="43">
        <v>25970</v>
      </c>
    </row>
    <row r="20" spans="1:5" ht="42" x14ac:dyDescent="0.3">
      <c r="A20" s="20" t="s">
        <v>20</v>
      </c>
      <c r="B20" s="9" t="s">
        <v>21</v>
      </c>
      <c r="C20" s="4">
        <f>D20*C7</f>
        <v>877.90500000000009</v>
      </c>
      <c r="D20" s="1">
        <v>0.27</v>
      </c>
      <c r="E20" s="4">
        <f>C20*12</f>
        <v>10534.86</v>
      </c>
    </row>
    <row r="21" spans="1:5" ht="15.6" x14ac:dyDescent="0.3">
      <c r="A21" s="20" t="s">
        <v>22</v>
      </c>
      <c r="B21" s="5" t="s">
        <v>23</v>
      </c>
      <c r="C21" s="4">
        <f>D11*3.4%</f>
        <v>829.13250000000005</v>
      </c>
      <c r="D21" s="4">
        <f>C21/C7</f>
        <v>0.255</v>
      </c>
      <c r="E21" s="4">
        <f>C21*12</f>
        <v>9949.59</v>
      </c>
    </row>
    <row r="22" spans="1:5" ht="15.6" x14ac:dyDescent="0.3">
      <c r="A22" s="20" t="s">
        <v>62</v>
      </c>
      <c r="B22" s="5" t="s">
        <v>63</v>
      </c>
      <c r="C22" s="4">
        <f>E22/12</f>
        <v>259.36250000000001</v>
      </c>
      <c r="D22" s="4">
        <f>C22/C7</f>
        <v>7.976703060126096E-2</v>
      </c>
      <c r="E22" s="4">
        <f>C13*1%</f>
        <v>3112.35</v>
      </c>
    </row>
    <row r="23" spans="1:5" ht="18" x14ac:dyDescent="0.35">
      <c r="A23" s="21" t="s">
        <v>24</v>
      </c>
      <c r="B23" s="10" t="s">
        <v>25</v>
      </c>
      <c r="C23" s="17">
        <f>C24+C28+C34</f>
        <v>19442.273333333334</v>
      </c>
      <c r="D23" s="17">
        <f>D24+D28+D34</f>
        <v>5.9794781895535385</v>
      </c>
      <c r="E23" s="17">
        <f>E24+E28+E34</f>
        <v>233307.27999999997</v>
      </c>
    </row>
    <row r="24" spans="1:5" ht="17.399999999999999" x14ac:dyDescent="0.3">
      <c r="A24" s="22" t="s">
        <v>26</v>
      </c>
      <c r="B24" s="11" t="s">
        <v>27</v>
      </c>
      <c r="C24" s="18">
        <f>SUM(C25:C27)</f>
        <v>755.14166666666665</v>
      </c>
      <c r="D24" s="18">
        <f>SUM(D25:D27)</f>
        <v>0.23224409247014197</v>
      </c>
      <c r="E24" s="18">
        <f>SUM(E25:E27)</f>
        <v>9061.6999999999989</v>
      </c>
    </row>
    <row r="25" spans="1:5" ht="15.6" x14ac:dyDescent="0.3">
      <c r="A25" s="20" t="s">
        <v>28</v>
      </c>
      <c r="B25" s="9" t="s">
        <v>58</v>
      </c>
      <c r="C25" s="4">
        <f>D25*C7</f>
        <v>585.27</v>
      </c>
      <c r="D25" s="1">
        <v>0.18</v>
      </c>
      <c r="E25" s="4">
        <f>C25*12</f>
        <v>7023.24</v>
      </c>
    </row>
    <row r="26" spans="1:5" ht="15.6" x14ac:dyDescent="0.3">
      <c r="A26" s="20" t="s">
        <v>29</v>
      </c>
      <c r="B26" s="1" t="s">
        <v>30</v>
      </c>
      <c r="C26" s="4">
        <f>D26*C7</f>
        <v>162.57500000000002</v>
      </c>
      <c r="D26" s="1">
        <v>0.05</v>
      </c>
      <c r="E26" s="4">
        <f>C26*12</f>
        <v>1950.9</v>
      </c>
    </row>
    <row r="27" spans="1:5" ht="15.6" x14ac:dyDescent="0.3">
      <c r="A27" s="47" t="s">
        <v>31</v>
      </c>
      <c r="B27" s="45" t="s">
        <v>55</v>
      </c>
      <c r="C27" s="44">
        <f>E27/12</f>
        <v>7.2966666666666669</v>
      </c>
      <c r="D27" s="46">
        <f>C27/C7</f>
        <v>2.2440924701419857E-3</v>
      </c>
      <c r="E27" s="45">
        <f>87.56*1</f>
        <v>87.56</v>
      </c>
    </row>
    <row r="28" spans="1:5" ht="17.399999999999999" x14ac:dyDescent="0.3">
      <c r="A28" s="22" t="s">
        <v>32</v>
      </c>
      <c r="B28" s="13" t="s">
        <v>33</v>
      </c>
      <c r="C28" s="18">
        <f>SUM(C29:C33)</f>
        <v>9433.8100000000013</v>
      </c>
      <c r="D28" s="18">
        <f>SUM(D29:D33)</f>
        <v>2.9013716746117173</v>
      </c>
      <c r="E28" s="18">
        <f>SUM(E29:E33)</f>
        <v>113205.71999999999</v>
      </c>
    </row>
    <row r="29" spans="1:5" ht="15.6" x14ac:dyDescent="0.3">
      <c r="A29" s="20" t="s">
        <v>34</v>
      </c>
      <c r="B29" s="9" t="s">
        <v>59</v>
      </c>
      <c r="C29" s="4">
        <f>D29*C7</f>
        <v>5690.125</v>
      </c>
      <c r="D29" s="1">
        <v>1.75</v>
      </c>
      <c r="E29" s="4">
        <f>C29*12</f>
        <v>68281.5</v>
      </c>
    </row>
    <row r="30" spans="1:5" ht="15.6" x14ac:dyDescent="0.3">
      <c r="A30" s="47" t="s">
        <v>35</v>
      </c>
      <c r="B30" s="45" t="s">
        <v>36</v>
      </c>
      <c r="C30" s="45">
        <v>1175</v>
      </c>
      <c r="D30" s="4">
        <f>C30/C7</f>
        <v>0.36137167461171765</v>
      </c>
      <c r="E30" s="1">
        <f>C30*12</f>
        <v>14100</v>
      </c>
    </row>
    <row r="31" spans="1:5" ht="15.6" x14ac:dyDescent="0.3">
      <c r="A31" s="47" t="s">
        <v>37</v>
      </c>
      <c r="B31" s="1" t="s">
        <v>30</v>
      </c>
      <c r="C31" s="4">
        <f>D31*C7</f>
        <v>292.63499999999999</v>
      </c>
      <c r="D31" s="1">
        <v>0.09</v>
      </c>
      <c r="E31" s="4">
        <f>C31*12</f>
        <v>3511.62</v>
      </c>
    </row>
    <row r="32" spans="1:5" ht="15.6" x14ac:dyDescent="0.3">
      <c r="A32" s="47" t="s">
        <v>38</v>
      </c>
      <c r="B32" s="1" t="s">
        <v>40</v>
      </c>
      <c r="C32" s="4">
        <f>D32*C7</f>
        <v>97.545000000000002</v>
      </c>
      <c r="D32" s="1">
        <v>0.03</v>
      </c>
      <c r="E32" s="4">
        <f>C32*12</f>
        <v>1170.54</v>
      </c>
    </row>
    <row r="33" spans="1:5" ht="15.6" x14ac:dyDescent="0.3">
      <c r="A33" s="47" t="s">
        <v>39</v>
      </c>
      <c r="B33" s="1" t="s">
        <v>41</v>
      </c>
      <c r="C33" s="4">
        <f>D33*C7</f>
        <v>2178.5050000000001</v>
      </c>
      <c r="D33" s="1">
        <v>0.67</v>
      </c>
      <c r="E33" s="4">
        <f>C33*12</f>
        <v>26142.06</v>
      </c>
    </row>
    <row r="34" spans="1:5" ht="31.2" x14ac:dyDescent="0.3">
      <c r="A34" s="22" t="s">
        <v>42</v>
      </c>
      <c r="B34" s="14" t="s">
        <v>43</v>
      </c>
      <c r="C34" s="18">
        <f>SUM(C35:C40)</f>
        <v>9253.3216666666667</v>
      </c>
      <c r="D34" s="18">
        <f>SUM(D35:D40)</f>
        <v>2.8458624224716793</v>
      </c>
      <c r="E34" s="18">
        <f>SUM(E35:E40)</f>
        <v>111039.86</v>
      </c>
    </row>
    <row r="35" spans="1:5" ht="27" x14ac:dyDescent="0.3">
      <c r="A35" s="20" t="s">
        <v>44</v>
      </c>
      <c r="B35" s="8" t="s">
        <v>68</v>
      </c>
      <c r="C35" s="4">
        <f>D35*C7</f>
        <v>8226.2950000000001</v>
      </c>
      <c r="D35" s="1">
        <v>2.5299999999999998</v>
      </c>
      <c r="E35" s="4">
        <f>C35*12</f>
        <v>98715.540000000008</v>
      </c>
    </row>
    <row r="36" spans="1:5" ht="15.6" x14ac:dyDescent="0.3">
      <c r="A36" s="20" t="s">
        <v>46</v>
      </c>
      <c r="B36" s="48" t="s">
        <v>45</v>
      </c>
      <c r="C36" s="44">
        <f>D36*C7</f>
        <v>292.63499999999999</v>
      </c>
      <c r="D36" s="45">
        <v>0.09</v>
      </c>
      <c r="E36" s="4">
        <f t="shared" ref="E36:E40" si="1">C36*12</f>
        <v>3511.62</v>
      </c>
    </row>
    <row r="37" spans="1:5" ht="15.6" x14ac:dyDescent="0.3">
      <c r="A37" s="20" t="s">
        <v>47</v>
      </c>
      <c r="B37" s="45" t="s">
        <v>48</v>
      </c>
      <c r="C37" s="44">
        <f>D37*C7</f>
        <v>65.03</v>
      </c>
      <c r="D37" s="45">
        <v>0.02</v>
      </c>
      <c r="E37" s="4">
        <f t="shared" si="1"/>
        <v>780.36</v>
      </c>
    </row>
    <row r="38" spans="1:5" ht="15.6" x14ac:dyDescent="0.3">
      <c r="A38" s="20" t="s">
        <v>49</v>
      </c>
      <c r="B38" s="45" t="s">
        <v>50</v>
      </c>
      <c r="C38" s="44">
        <f>D38*C7</f>
        <v>97.545000000000002</v>
      </c>
      <c r="D38" s="45">
        <v>0.03</v>
      </c>
      <c r="E38" s="4">
        <f t="shared" si="1"/>
        <v>1170.54</v>
      </c>
    </row>
    <row r="39" spans="1:5" ht="15.6" x14ac:dyDescent="0.3">
      <c r="A39" s="47" t="s">
        <v>51</v>
      </c>
      <c r="B39" s="45" t="s">
        <v>52</v>
      </c>
      <c r="C39" s="49">
        <f>E39/12</f>
        <v>246.66666666666666</v>
      </c>
      <c r="D39" s="49">
        <f>C39/C7</f>
        <v>7.5862422471679736E-2</v>
      </c>
      <c r="E39" s="31">
        <f>C8*4*2</f>
        <v>2960</v>
      </c>
    </row>
    <row r="40" spans="1:5" ht="15.6" x14ac:dyDescent="0.3">
      <c r="A40" s="20" t="s">
        <v>53</v>
      </c>
      <c r="B40" s="1" t="s">
        <v>30</v>
      </c>
      <c r="C40" s="4">
        <f>D40*C7</f>
        <v>325.15000000000003</v>
      </c>
      <c r="D40" s="1">
        <v>0.1</v>
      </c>
      <c r="E40" s="4">
        <f t="shared" si="1"/>
        <v>3901.8</v>
      </c>
    </row>
    <row r="41" spans="1:5" ht="17.399999999999999" x14ac:dyDescent="0.3">
      <c r="A41" s="22" t="s">
        <v>64</v>
      </c>
      <c r="B41" s="12" t="s">
        <v>56</v>
      </c>
      <c r="C41" s="18">
        <f>D41*C7</f>
        <v>-2451.9638749999981</v>
      </c>
      <c r="D41" s="18">
        <f>C9-D16-D23</f>
        <v>-0.75410237582654105</v>
      </c>
      <c r="E41" s="18">
        <f>C41*12</f>
        <v>-29423.566499999979</v>
      </c>
    </row>
    <row r="42" spans="1:5" ht="15.6" x14ac:dyDescent="0.3">
      <c r="A42" s="32" t="s">
        <v>71</v>
      </c>
      <c r="B42" s="45"/>
      <c r="C42" s="44">
        <f t="shared" ref="C42:C47" si="2">E42/12</f>
        <v>0</v>
      </c>
      <c r="D42" s="44">
        <f>C42/C7</f>
        <v>0</v>
      </c>
      <c r="E42" s="44">
        <v>0</v>
      </c>
    </row>
    <row r="43" spans="1:5" ht="15.6" x14ac:dyDescent="0.3">
      <c r="A43" s="32" t="s">
        <v>73</v>
      </c>
      <c r="B43" s="45"/>
      <c r="C43" s="44">
        <f t="shared" si="2"/>
        <v>0</v>
      </c>
      <c r="D43" s="44">
        <f>C43/C7</f>
        <v>0</v>
      </c>
      <c r="E43" s="29"/>
    </row>
    <row r="44" spans="1:5" ht="15.6" x14ac:dyDescent="0.3">
      <c r="A44" s="32" t="s">
        <v>74</v>
      </c>
      <c r="B44" s="45"/>
      <c r="C44" s="44">
        <f t="shared" si="2"/>
        <v>0</v>
      </c>
      <c r="D44" s="44">
        <f>C44/C7</f>
        <v>0</v>
      </c>
      <c r="E44" s="29"/>
    </row>
    <row r="45" spans="1:5" ht="15.6" x14ac:dyDescent="0.3">
      <c r="A45" s="32" t="s">
        <v>75</v>
      </c>
      <c r="B45" s="45"/>
      <c r="C45" s="44">
        <f t="shared" si="2"/>
        <v>0</v>
      </c>
      <c r="D45" s="44">
        <f>C45/C7</f>
        <v>0</v>
      </c>
      <c r="E45" s="29"/>
    </row>
    <row r="46" spans="1:5" ht="15.6" x14ac:dyDescent="0.3">
      <c r="A46" s="32" t="s">
        <v>76</v>
      </c>
      <c r="B46" s="45"/>
      <c r="C46" s="44">
        <f t="shared" si="2"/>
        <v>0</v>
      </c>
      <c r="D46" s="44">
        <f>C46/C7</f>
        <v>0</v>
      </c>
      <c r="E46" s="29"/>
    </row>
    <row r="47" spans="1:5" ht="15.6" x14ac:dyDescent="0.3">
      <c r="A47" s="32" t="s">
        <v>77</v>
      </c>
      <c r="B47" s="45"/>
      <c r="C47" s="44">
        <f t="shared" si="2"/>
        <v>0</v>
      </c>
      <c r="D47" s="44">
        <f>C47/C7</f>
        <v>0</v>
      </c>
      <c r="E47" s="29"/>
    </row>
    <row r="48" spans="1:5" ht="15.6" x14ac:dyDescent="0.3">
      <c r="A48" s="32"/>
      <c r="B48" s="45"/>
      <c r="C48" s="44"/>
      <c r="D48" s="44"/>
      <c r="E48" s="29"/>
    </row>
    <row r="49" spans="1:5" ht="15.6" x14ac:dyDescent="0.3">
      <c r="A49" s="32"/>
      <c r="B49" s="45"/>
      <c r="C49" s="44"/>
      <c r="D49" s="44"/>
      <c r="E49" s="29"/>
    </row>
    <row r="50" spans="1:5" ht="15.6" x14ac:dyDescent="0.3">
      <c r="A50" s="32"/>
      <c r="B50" s="45"/>
      <c r="C50" s="44"/>
      <c r="D50" s="44"/>
      <c r="E50" s="29"/>
    </row>
    <row r="51" spans="1:5" ht="15.6" x14ac:dyDescent="0.3">
      <c r="A51" s="32"/>
      <c r="B51" s="45"/>
      <c r="C51" s="44"/>
      <c r="D51" s="44"/>
      <c r="E51" s="29"/>
    </row>
    <row r="52" spans="1:5" ht="15.6" x14ac:dyDescent="0.3">
      <c r="A52" s="32"/>
      <c r="B52" s="45"/>
      <c r="C52" s="44"/>
      <c r="D52" s="44"/>
      <c r="E52" s="29"/>
    </row>
    <row r="53" spans="1:5" ht="15.6" x14ac:dyDescent="0.3">
      <c r="A53" s="32"/>
      <c r="B53" s="45"/>
      <c r="C53" s="44"/>
      <c r="D53" s="44"/>
      <c r="E53" s="29"/>
    </row>
    <row r="54" spans="1:5" ht="15.6" x14ac:dyDescent="0.3">
      <c r="A54" s="32"/>
      <c r="B54" s="45"/>
      <c r="C54" s="44"/>
      <c r="D54" s="44"/>
      <c r="E54" s="29"/>
    </row>
    <row r="55" spans="1:5" ht="15.6" x14ac:dyDescent="0.3">
      <c r="A55" s="32"/>
      <c r="B55" s="45"/>
      <c r="C55" s="44"/>
      <c r="D55" s="44"/>
      <c r="E55" s="29"/>
    </row>
    <row r="56" spans="1:5" ht="15.6" x14ac:dyDescent="0.3">
      <c r="A56" s="20"/>
      <c r="B56" s="34" t="s">
        <v>66</v>
      </c>
      <c r="C56" s="35">
        <f>SUM(C42:C55)</f>
        <v>0</v>
      </c>
      <c r="D56" s="35">
        <f>SUM(D42:D55)</f>
        <v>0</v>
      </c>
      <c r="E56" s="34">
        <f>SUM(E42:E55)</f>
        <v>0</v>
      </c>
    </row>
    <row r="57" spans="1:5" ht="15.6" x14ac:dyDescent="0.3">
      <c r="A57" s="27"/>
      <c r="B57" s="28" t="s">
        <v>99</v>
      </c>
      <c r="C57" s="26">
        <f>D57*C7</f>
        <v>26838.213874999998</v>
      </c>
      <c r="D57" s="26">
        <f>D23+D16</f>
        <v>8.254102375826541</v>
      </c>
      <c r="E57" s="50">
        <f>C57*12</f>
        <v>322058.56649999996</v>
      </c>
    </row>
    <row r="58" spans="1:5" ht="15.6" x14ac:dyDescent="0.3">
      <c r="A58" s="27" t="s">
        <v>65</v>
      </c>
      <c r="B58" s="12" t="s">
        <v>61</v>
      </c>
      <c r="C58" s="12">
        <f>D58*C7</f>
        <v>1550.0000000000002</v>
      </c>
      <c r="D58" s="18">
        <f>C10/C7/12</f>
        <v>0.4767030601260957</v>
      </c>
      <c r="E58" s="45">
        <f>C58*12</f>
        <v>18600.000000000004</v>
      </c>
    </row>
    <row r="59" spans="1:5" ht="15.6" x14ac:dyDescent="0.3">
      <c r="A59" s="20" t="s">
        <v>69</v>
      </c>
      <c r="B59" s="63" t="s">
        <v>67</v>
      </c>
      <c r="C59" s="64">
        <f>E59/12</f>
        <v>1550</v>
      </c>
      <c r="D59" s="31">
        <f>C59/C7</f>
        <v>0.47670306012609565</v>
      </c>
      <c r="E59" s="65">
        <v>18600</v>
      </c>
    </row>
    <row r="60" spans="1:5" ht="15.6" x14ac:dyDescent="0.3">
      <c r="A60" s="20"/>
      <c r="B60" s="1"/>
      <c r="C60" s="33"/>
      <c r="D60" s="4"/>
      <c r="E60" s="45"/>
    </row>
    <row r="61" spans="1:5" ht="15.6" x14ac:dyDescent="0.3">
      <c r="A61" s="20"/>
      <c r="B61" s="1"/>
      <c r="C61" s="33"/>
      <c r="D61" s="4"/>
      <c r="E61" s="45"/>
    </row>
    <row r="62" spans="1:5" ht="15.6" x14ac:dyDescent="0.3">
      <c r="A62" s="3"/>
      <c r="B62" s="1"/>
      <c r="C62" s="33"/>
      <c r="D62" s="4"/>
      <c r="E62" s="45"/>
    </row>
    <row r="63" spans="1:5" ht="15.6" x14ac:dyDescent="0.3">
      <c r="A63" s="3"/>
      <c r="B63" s="36" t="s">
        <v>66</v>
      </c>
      <c r="C63" s="36"/>
      <c r="D63" s="37">
        <f>SUM(D59:D62)</f>
        <v>0.47670306012609565</v>
      </c>
      <c r="E63" s="36"/>
    </row>
    <row r="64" spans="1:5" ht="12.75" customHeight="1" x14ac:dyDescent="0.3">
      <c r="A64" s="24"/>
      <c r="B64" s="2"/>
      <c r="C64" s="2"/>
      <c r="D64" s="2"/>
      <c r="E64" s="2"/>
    </row>
    <row r="65" spans="1:5" ht="15.6" x14ac:dyDescent="0.3">
      <c r="A65" s="24"/>
      <c r="B65" s="2"/>
      <c r="C65" s="2"/>
      <c r="D65" s="2"/>
      <c r="E65" s="2"/>
    </row>
    <row r="66" spans="1:5" ht="15.6" x14ac:dyDescent="0.3">
      <c r="A66" s="24"/>
      <c r="B66" s="2"/>
      <c r="C66" s="2"/>
      <c r="D66" s="2"/>
      <c r="E66" s="2"/>
    </row>
    <row r="67" spans="1:5" ht="15.6" x14ac:dyDescent="0.3">
      <c r="A67" s="24"/>
      <c r="B67" s="2"/>
      <c r="C67" s="2"/>
      <c r="D67" s="2"/>
      <c r="E67" s="2"/>
    </row>
  </sheetData>
  <mergeCells count="16">
    <mergeCell ref="A7:B7"/>
    <mergeCell ref="C7:E7"/>
    <mergeCell ref="A2:E4"/>
    <mergeCell ref="A5:B5"/>
    <mergeCell ref="C5:E5"/>
    <mergeCell ref="A6:B6"/>
    <mergeCell ref="C6:E6"/>
    <mergeCell ref="A13:B13"/>
    <mergeCell ref="C13:E13"/>
    <mergeCell ref="A14:E14"/>
    <mergeCell ref="A8:B8"/>
    <mergeCell ref="C8:E8"/>
    <mergeCell ref="A9:B9"/>
    <mergeCell ref="C9:E9"/>
    <mergeCell ref="A10:B10"/>
    <mergeCell ref="C10:E1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opLeftCell="A34" workbookViewId="0">
      <selection activeCell="H59" sqref="H59"/>
    </sheetView>
  </sheetViews>
  <sheetFormatPr defaultRowHeight="13.8" x14ac:dyDescent="0.3"/>
  <cols>
    <col min="1" max="1" width="8.5546875" style="25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80" t="s">
        <v>83</v>
      </c>
      <c r="B2" s="80"/>
      <c r="C2" s="80"/>
      <c r="D2" s="80"/>
      <c r="E2" s="80"/>
    </row>
    <row r="3" spans="1:5" x14ac:dyDescent="0.3">
      <c r="A3" s="80"/>
      <c r="B3" s="80"/>
      <c r="C3" s="80"/>
      <c r="D3" s="80"/>
      <c r="E3" s="80"/>
    </row>
    <row r="4" spans="1:5" x14ac:dyDescent="0.3">
      <c r="A4" s="81"/>
      <c r="B4" s="81"/>
      <c r="C4" s="81"/>
      <c r="D4" s="81"/>
      <c r="E4" s="81"/>
    </row>
    <row r="5" spans="1:5" ht="15.6" x14ac:dyDescent="0.3">
      <c r="A5" s="74" t="s">
        <v>0</v>
      </c>
      <c r="B5" s="75"/>
      <c r="C5" s="74" t="s">
        <v>1</v>
      </c>
      <c r="D5" s="76"/>
      <c r="E5" s="75"/>
    </row>
    <row r="6" spans="1:5" ht="15.6" x14ac:dyDescent="0.3">
      <c r="A6" s="74" t="s">
        <v>2</v>
      </c>
      <c r="B6" s="75"/>
      <c r="C6" s="77">
        <v>6</v>
      </c>
      <c r="D6" s="78"/>
      <c r="E6" s="79"/>
    </row>
    <row r="7" spans="1:5" ht="15.6" x14ac:dyDescent="0.3">
      <c r="A7" s="74" t="s">
        <v>3</v>
      </c>
      <c r="B7" s="75"/>
      <c r="C7" s="77">
        <v>11658.61</v>
      </c>
      <c r="D7" s="78"/>
      <c r="E7" s="79"/>
    </row>
    <row r="8" spans="1:5" ht="15.6" x14ac:dyDescent="0.3">
      <c r="A8" s="74" t="s">
        <v>4</v>
      </c>
      <c r="B8" s="75"/>
      <c r="C8" s="77">
        <v>1288</v>
      </c>
      <c r="D8" s="78"/>
      <c r="E8" s="79"/>
    </row>
    <row r="9" spans="1:5" ht="15.6" x14ac:dyDescent="0.3">
      <c r="A9" s="74" t="s">
        <v>5</v>
      </c>
      <c r="B9" s="75"/>
      <c r="C9" s="77">
        <v>9</v>
      </c>
      <c r="D9" s="78"/>
      <c r="E9" s="79"/>
    </row>
    <row r="10" spans="1:5" ht="15.6" x14ac:dyDescent="0.3">
      <c r="A10" s="74" t="s">
        <v>6</v>
      </c>
      <c r="B10" s="75"/>
      <c r="C10" s="77">
        <v>360000</v>
      </c>
      <c r="D10" s="78"/>
      <c r="E10" s="79"/>
    </row>
    <row r="11" spans="1:5" ht="15.6" x14ac:dyDescent="0.3">
      <c r="A11" s="40"/>
      <c r="B11" s="41" t="s">
        <v>54</v>
      </c>
      <c r="C11" s="40"/>
      <c r="D11" s="42">
        <f>C7*C9</f>
        <v>104927.49</v>
      </c>
      <c r="E11" s="41"/>
    </row>
    <row r="12" spans="1:5" ht="15.6" x14ac:dyDescent="0.3">
      <c r="A12" s="40"/>
      <c r="B12" s="41" t="s">
        <v>60</v>
      </c>
      <c r="C12" s="40"/>
      <c r="D12" s="42">
        <f>D11+(C10/12)</f>
        <v>134927.49</v>
      </c>
      <c r="E12" s="41"/>
    </row>
    <row r="13" spans="1:5" ht="15.6" x14ac:dyDescent="0.3">
      <c r="A13" s="74" t="s">
        <v>7</v>
      </c>
      <c r="B13" s="75"/>
      <c r="C13" s="74">
        <f>(C7*C9*12)+C10</f>
        <v>1619129.8800000001</v>
      </c>
      <c r="D13" s="76"/>
      <c r="E13" s="75"/>
    </row>
    <row r="14" spans="1:5" ht="15.6" x14ac:dyDescent="0.3">
      <c r="A14" s="74" t="s">
        <v>8</v>
      </c>
      <c r="B14" s="76"/>
      <c r="C14" s="76"/>
      <c r="D14" s="76"/>
      <c r="E14" s="75"/>
    </row>
    <row r="15" spans="1:5" ht="46.8" x14ac:dyDescent="0.3">
      <c r="A15" s="3"/>
      <c r="B15" s="6" t="s">
        <v>12</v>
      </c>
      <c r="C15" s="6" t="s">
        <v>13</v>
      </c>
      <c r="D15" s="7" t="s">
        <v>14</v>
      </c>
      <c r="E15" s="6" t="s">
        <v>15</v>
      </c>
    </row>
    <row r="16" spans="1:5" ht="18" x14ac:dyDescent="0.35">
      <c r="A16" s="19">
        <v>1</v>
      </c>
      <c r="B16" s="10" t="s">
        <v>9</v>
      </c>
      <c r="C16" s="17">
        <f>C17+C18</f>
        <v>27961.813684333338</v>
      </c>
      <c r="D16" s="17">
        <f>D17+D18</f>
        <v>2.5141151976379117</v>
      </c>
      <c r="E16" s="17">
        <f>E17+E18</f>
        <v>335541.76421200007</v>
      </c>
    </row>
    <row r="17" spans="1:5" ht="15.6" x14ac:dyDescent="0.3">
      <c r="A17" s="20" t="s">
        <v>10</v>
      </c>
      <c r="B17" s="5" t="s">
        <v>11</v>
      </c>
      <c r="C17" s="44">
        <f>(D11*12.59%)+(C10*12.59%/12)</f>
        <v>16987.370991000003</v>
      </c>
      <c r="D17" s="4">
        <f>C17/C7</f>
        <v>1.4570665792062691</v>
      </c>
      <c r="E17" s="4">
        <f>C17*12</f>
        <v>203848.45189200004</v>
      </c>
    </row>
    <row r="18" spans="1:5" ht="15.6" x14ac:dyDescent="0.3">
      <c r="A18" s="3" t="s">
        <v>16</v>
      </c>
      <c r="B18" s="5" t="s">
        <v>17</v>
      </c>
      <c r="C18" s="16">
        <f>SUM(C19:C21)</f>
        <v>10974.442693333334</v>
      </c>
      <c r="D18" s="16">
        <f>SUM(D19:D22)</f>
        <v>1.0570486184316426</v>
      </c>
      <c r="E18" s="16">
        <f t="shared" ref="E18" si="0">SUM(E19:E21)</f>
        <v>131693.31232</v>
      </c>
    </row>
    <row r="19" spans="1:5" ht="15.6" x14ac:dyDescent="0.3">
      <c r="A19" s="20" t="s">
        <v>18</v>
      </c>
      <c r="B19" s="5" t="s">
        <v>19</v>
      </c>
      <c r="C19" s="4">
        <f>E19/12</f>
        <v>4259.083333333333</v>
      </c>
      <c r="D19" s="4">
        <f>C19/C7</f>
        <v>0.36531656289500486</v>
      </c>
      <c r="E19" s="44">
        <v>51109</v>
      </c>
    </row>
    <row r="20" spans="1:5" ht="42" x14ac:dyDescent="0.3">
      <c r="A20" s="20" t="s">
        <v>20</v>
      </c>
      <c r="B20" s="9" t="s">
        <v>21</v>
      </c>
      <c r="C20" s="4">
        <f>D20*C7</f>
        <v>3147.8247000000006</v>
      </c>
      <c r="D20" s="1">
        <v>0.27</v>
      </c>
      <c r="E20" s="4">
        <f>C20*12</f>
        <v>37773.896400000005</v>
      </c>
    </row>
    <row r="21" spans="1:5" ht="15.6" x14ac:dyDescent="0.3">
      <c r="A21" s="20" t="s">
        <v>22</v>
      </c>
      <c r="B21" s="5" t="s">
        <v>23</v>
      </c>
      <c r="C21" s="4">
        <f>D11*3.4%</f>
        <v>3567.5346600000003</v>
      </c>
      <c r="D21" s="4">
        <f>C21/C7</f>
        <v>0.30599999999999999</v>
      </c>
      <c r="E21" s="4">
        <f>C21*12</f>
        <v>42810.415919999999</v>
      </c>
    </row>
    <row r="22" spans="1:5" ht="15.6" x14ac:dyDescent="0.3">
      <c r="A22" s="20" t="s">
        <v>62</v>
      </c>
      <c r="B22" s="5" t="s">
        <v>63</v>
      </c>
      <c r="C22" s="4">
        <f>E22/12</f>
        <v>1349.2749000000001</v>
      </c>
      <c r="D22" s="4">
        <f>C22/C7</f>
        <v>0.11573205553663773</v>
      </c>
      <c r="E22" s="4">
        <f>C13*1%</f>
        <v>16191.298800000002</v>
      </c>
    </row>
    <row r="23" spans="1:5" ht="18" x14ac:dyDescent="0.35">
      <c r="A23" s="21" t="s">
        <v>24</v>
      </c>
      <c r="B23" s="10" t="s">
        <v>25</v>
      </c>
      <c r="C23" s="17">
        <f>C24+C28+C34</f>
        <v>70191.146066666668</v>
      </c>
      <c r="D23" s="17">
        <f>D24+D28+D34</f>
        <v>6.0205415625590586</v>
      </c>
      <c r="E23" s="17">
        <f>E24+E28+E34</f>
        <v>842293.75280000002</v>
      </c>
    </row>
    <row r="24" spans="1:5" ht="17.399999999999999" x14ac:dyDescent="0.3">
      <c r="A24" s="22" t="s">
        <v>26</v>
      </c>
      <c r="B24" s="11" t="s">
        <v>27</v>
      </c>
      <c r="C24" s="18">
        <f>SUM(C25:C27)</f>
        <v>2725.2603000000004</v>
      </c>
      <c r="D24" s="18">
        <f>SUM(D25:D27)</f>
        <v>0.23375516463797999</v>
      </c>
      <c r="E24" s="18">
        <f>SUM(E25:E27)</f>
        <v>32703.123600000003</v>
      </c>
    </row>
    <row r="25" spans="1:5" ht="15.6" x14ac:dyDescent="0.3">
      <c r="A25" s="20" t="s">
        <v>28</v>
      </c>
      <c r="B25" s="9" t="s">
        <v>58</v>
      </c>
      <c r="C25" s="4">
        <f>D25*C7</f>
        <v>2098.5498000000002</v>
      </c>
      <c r="D25" s="1">
        <v>0.18</v>
      </c>
      <c r="E25" s="4">
        <f>C25*12</f>
        <v>25182.597600000001</v>
      </c>
    </row>
    <row r="26" spans="1:5" ht="15.6" x14ac:dyDescent="0.3">
      <c r="A26" s="20" t="s">
        <v>29</v>
      </c>
      <c r="B26" s="1" t="s">
        <v>30</v>
      </c>
      <c r="C26" s="4">
        <f>D26*C7</f>
        <v>582.93050000000005</v>
      </c>
      <c r="D26" s="1">
        <v>0.05</v>
      </c>
      <c r="E26" s="4">
        <f>C26*12</f>
        <v>6995.1660000000011</v>
      </c>
    </row>
    <row r="27" spans="1:5" ht="15.6" x14ac:dyDescent="0.3">
      <c r="A27" s="47" t="s">
        <v>31</v>
      </c>
      <c r="B27" s="45" t="s">
        <v>55</v>
      </c>
      <c r="C27" s="1">
        <f>E27/12</f>
        <v>43.78</v>
      </c>
      <c r="D27" s="15">
        <f>C27/C7</f>
        <v>3.7551646379799992E-3</v>
      </c>
      <c r="E27" s="45">
        <f>87.56*6</f>
        <v>525.36</v>
      </c>
    </row>
    <row r="28" spans="1:5" ht="17.399999999999999" x14ac:dyDescent="0.3">
      <c r="A28" s="55" t="s">
        <v>32</v>
      </c>
      <c r="B28" s="13" t="s">
        <v>33</v>
      </c>
      <c r="C28" s="18">
        <f>SUM(C29:C33)</f>
        <v>34312.869400000003</v>
      </c>
      <c r="D28" s="18">
        <f>SUM(D29:D33)</f>
        <v>2.9431355367406575</v>
      </c>
      <c r="E28" s="18">
        <f>SUM(E29:E33)</f>
        <v>411754.43280000001</v>
      </c>
    </row>
    <row r="29" spans="1:5" ht="15.6" x14ac:dyDescent="0.3">
      <c r="A29" s="47" t="s">
        <v>34</v>
      </c>
      <c r="B29" s="9" t="s">
        <v>59</v>
      </c>
      <c r="C29" s="4">
        <f>D29*C7</f>
        <v>20402.567500000001</v>
      </c>
      <c r="D29" s="1">
        <v>1.75</v>
      </c>
      <c r="E29" s="4">
        <f>C29*12</f>
        <v>244830.81</v>
      </c>
    </row>
    <row r="30" spans="1:5" ht="15.6" x14ac:dyDescent="0.3">
      <c r="A30" s="47" t="s">
        <v>35</v>
      </c>
      <c r="B30" s="45" t="s">
        <v>36</v>
      </c>
      <c r="C30" s="45">
        <f>2350*2</f>
        <v>4700</v>
      </c>
      <c r="D30" s="44">
        <f>C30/C7</f>
        <v>0.40313553674065772</v>
      </c>
      <c r="E30" s="45">
        <f>C30*12</f>
        <v>56400</v>
      </c>
    </row>
    <row r="31" spans="1:5" ht="15.6" x14ac:dyDescent="0.3">
      <c r="A31" s="47" t="s">
        <v>37</v>
      </c>
      <c r="B31" s="1" t="s">
        <v>30</v>
      </c>
      <c r="C31" s="4">
        <f>D31*C7</f>
        <v>1049.2749000000001</v>
      </c>
      <c r="D31" s="1">
        <v>0.09</v>
      </c>
      <c r="E31" s="4">
        <f>C31*12</f>
        <v>12591.2988</v>
      </c>
    </row>
    <row r="32" spans="1:5" ht="15.6" x14ac:dyDescent="0.3">
      <c r="A32" s="47" t="s">
        <v>38</v>
      </c>
      <c r="B32" s="1" t="s">
        <v>40</v>
      </c>
      <c r="C32" s="4">
        <f>D32*C7</f>
        <v>349.75830000000002</v>
      </c>
      <c r="D32" s="1">
        <v>0.03</v>
      </c>
      <c r="E32" s="4">
        <f>C32*12</f>
        <v>4197.0996000000005</v>
      </c>
    </row>
    <row r="33" spans="1:5" ht="15.6" x14ac:dyDescent="0.3">
      <c r="A33" s="47" t="s">
        <v>39</v>
      </c>
      <c r="B33" s="1" t="s">
        <v>41</v>
      </c>
      <c r="C33" s="4">
        <f>D33*C7</f>
        <v>7811.2687000000005</v>
      </c>
      <c r="D33" s="1">
        <v>0.67</v>
      </c>
      <c r="E33" s="4">
        <f>C33*12</f>
        <v>93735.224400000006</v>
      </c>
    </row>
    <row r="34" spans="1:5" ht="31.2" x14ac:dyDescent="0.3">
      <c r="A34" s="22" t="s">
        <v>42</v>
      </c>
      <c r="B34" s="14" t="s">
        <v>43</v>
      </c>
      <c r="C34" s="18">
        <f>SUM(C35:C40)</f>
        <v>33153.01636666667</v>
      </c>
      <c r="D34" s="18">
        <f>SUM(D35:D40)</f>
        <v>2.8436508611804205</v>
      </c>
      <c r="E34" s="18">
        <f>SUM(E35:E40)</f>
        <v>397836.19640000002</v>
      </c>
    </row>
    <row r="35" spans="1:5" ht="27" x14ac:dyDescent="0.3">
      <c r="A35" s="20" t="s">
        <v>44</v>
      </c>
      <c r="B35" s="8" t="s">
        <v>68</v>
      </c>
      <c r="C35" s="4">
        <f>D35*C7</f>
        <v>29496.283299999999</v>
      </c>
      <c r="D35" s="1">
        <v>2.5299999999999998</v>
      </c>
      <c r="E35" s="4">
        <f>C35*12</f>
        <v>353955.3996</v>
      </c>
    </row>
    <row r="36" spans="1:5" ht="15.6" x14ac:dyDescent="0.3">
      <c r="A36" s="20" t="s">
        <v>46</v>
      </c>
      <c r="B36" s="48" t="s">
        <v>45</v>
      </c>
      <c r="C36" s="44">
        <f>D36*C7</f>
        <v>1049.2749000000001</v>
      </c>
      <c r="D36" s="45">
        <v>0.09</v>
      </c>
      <c r="E36" s="44">
        <f t="shared" ref="E36:E40" si="1">C36*12</f>
        <v>12591.2988</v>
      </c>
    </row>
    <row r="37" spans="1:5" ht="15.6" x14ac:dyDescent="0.3">
      <c r="A37" s="20" t="s">
        <v>47</v>
      </c>
      <c r="B37" s="45" t="s">
        <v>48</v>
      </c>
      <c r="C37" s="44">
        <f>D37*C7</f>
        <v>233.1722</v>
      </c>
      <c r="D37" s="45">
        <v>0.02</v>
      </c>
      <c r="E37" s="44">
        <f t="shared" si="1"/>
        <v>2798.0664000000002</v>
      </c>
    </row>
    <row r="38" spans="1:5" ht="15.6" x14ac:dyDescent="0.3">
      <c r="A38" s="20" t="s">
        <v>49</v>
      </c>
      <c r="B38" s="45" t="s">
        <v>50</v>
      </c>
      <c r="C38" s="44">
        <f>D38*C7</f>
        <v>349.75830000000002</v>
      </c>
      <c r="D38" s="45">
        <v>0.03</v>
      </c>
      <c r="E38" s="44">
        <f t="shared" si="1"/>
        <v>4197.0996000000005</v>
      </c>
    </row>
    <row r="39" spans="1:5" ht="15.6" x14ac:dyDescent="0.3">
      <c r="A39" s="47" t="s">
        <v>51</v>
      </c>
      <c r="B39" s="45" t="s">
        <v>52</v>
      </c>
      <c r="C39" s="49">
        <f>E39/12</f>
        <v>858.66666666666663</v>
      </c>
      <c r="D39" s="49">
        <f>C39/C7</f>
        <v>7.3650861180420871E-2</v>
      </c>
      <c r="E39" s="49">
        <f>C8*4*2</f>
        <v>10304</v>
      </c>
    </row>
    <row r="40" spans="1:5" ht="15.6" x14ac:dyDescent="0.3">
      <c r="A40" s="20" t="s">
        <v>53</v>
      </c>
      <c r="B40" s="45" t="s">
        <v>30</v>
      </c>
      <c r="C40" s="44">
        <f>D40*C7</f>
        <v>1165.8610000000001</v>
      </c>
      <c r="D40" s="45">
        <v>0.1</v>
      </c>
      <c r="E40" s="44">
        <f t="shared" si="1"/>
        <v>13990.332000000002</v>
      </c>
    </row>
    <row r="41" spans="1:5" ht="17.399999999999999" x14ac:dyDescent="0.3">
      <c r="A41" s="22" t="s">
        <v>64</v>
      </c>
      <c r="B41" s="12" t="s">
        <v>56</v>
      </c>
      <c r="C41" s="18">
        <f>D41*C7</f>
        <v>5425.2553490000009</v>
      </c>
      <c r="D41" s="18">
        <f>C9-D16-D23</f>
        <v>0.46534323980302972</v>
      </c>
      <c r="E41" s="18">
        <f>C41*12</f>
        <v>65103.064188000011</v>
      </c>
    </row>
    <row r="42" spans="1:5" ht="15.6" x14ac:dyDescent="0.3">
      <c r="A42" s="20" t="s">
        <v>71</v>
      </c>
      <c r="B42" s="1" t="s">
        <v>101</v>
      </c>
      <c r="C42" s="4">
        <f>E42/12</f>
        <v>5425.2550000000001</v>
      </c>
      <c r="D42" s="4">
        <f>C42/C7</f>
        <v>0.46534320986807176</v>
      </c>
      <c r="E42" s="45">
        <v>65103.06</v>
      </c>
    </row>
    <row r="43" spans="1:5" ht="15.6" x14ac:dyDescent="0.3">
      <c r="A43" s="20" t="s">
        <v>73</v>
      </c>
      <c r="B43" s="1"/>
      <c r="C43" s="4">
        <f>E43/12</f>
        <v>0</v>
      </c>
      <c r="D43" s="4">
        <f>C43/C7</f>
        <v>0</v>
      </c>
      <c r="E43" s="45"/>
    </row>
    <row r="44" spans="1:5" ht="15.6" x14ac:dyDescent="0.3">
      <c r="A44" s="20" t="s">
        <v>74</v>
      </c>
      <c r="B44" s="1"/>
      <c r="C44" s="4">
        <f>E44/12</f>
        <v>0</v>
      </c>
      <c r="D44" s="4">
        <f>C44/C7</f>
        <v>0</v>
      </c>
      <c r="E44" s="45"/>
    </row>
    <row r="45" spans="1:5" ht="15.6" x14ac:dyDescent="0.3">
      <c r="A45" s="20" t="s">
        <v>75</v>
      </c>
      <c r="B45" s="1"/>
      <c r="C45" s="4">
        <f>E45/12</f>
        <v>0</v>
      </c>
      <c r="D45" s="4">
        <f>C45/C7</f>
        <v>0</v>
      </c>
      <c r="E45" s="45"/>
    </row>
    <row r="46" spans="1:5" ht="15.6" x14ac:dyDescent="0.3">
      <c r="A46" s="20" t="s">
        <v>76</v>
      </c>
      <c r="B46" s="1"/>
      <c r="C46" s="4">
        <f>E46/12</f>
        <v>0</v>
      </c>
      <c r="D46" s="4">
        <f>C46/C7</f>
        <v>0</v>
      </c>
      <c r="E46" s="45"/>
    </row>
    <row r="47" spans="1:5" ht="15.6" x14ac:dyDescent="0.3">
      <c r="A47" s="20"/>
      <c r="B47" s="1"/>
      <c r="C47" s="4"/>
      <c r="D47" s="4"/>
      <c r="E47" s="45"/>
    </row>
    <row r="48" spans="1:5" ht="15.6" x14ac:dyDescent="0.3">
      <c r="A48" s="20"/>
      <c r="B48" s="1"/>
      <c r="C48" s="4"/>
      <c r="D48" s="4"/>
      <c r="E48" s="45"/>
    </row>
    <row r="49" spans="1:5" ht="15.6" x14ac:dyDescent="0.3">
      <c r="A49" s="20"/>
      <c r="B49" s="1"/>
      <c r="C49" s="4"/>
      <c r="D49" s="4"/>
      <c r="E49" s="45"/>
    </row>
    <row r="50" spans="1:5" ht="15.6" x14ac:dyDescent="0.3">
      <c r="A50" s="20"/>
      <c r="B50" s="1"/>
      <c r="C50" s="4"/>
      <c r="D50" s="4"/>
      <c r="E50" s="45"/>
    </row>
    <row r="51" spans="1:5" ht="15.6" x14ac:dyDescent="0.3">
      <c r="A51" s="20"/>
      <c r="B51" s="1"/>
      <c r="C51" s="4"/>
      <c r="D51" s="4"/>
      <c r="E51" s="45"/>
    </row>
    <row r="52" spans="1:5" ht="15.6" x14ac:dyDescent="0.3">
      <c r="A52" s="20"/>
      <c r="B52" s="1"/>
      <c r="C52" s="4"/>
      <c r="D52" s="4"/>
      <c r="E52" s="45"/>
    </row>
    <row r="53" spans="1:5" ht="15.6" x14ac:dyDescent="0.3">
      <c r="A53" s="20"/>
      <c r="B53" s="1"/>
      <c r="C53" s="4"/>
      <c r="D53" s="4"/>
      <c r="E53" s="45"/>
    </row>
    <row r="54" spans="1:5" ht="15.6" x14ac:dyDescent="0.3">
      <c r="A54" s="20"/>
      <c r="B54" s="1"/>
      <c r="C54" s="4"/>
      <c r="D54" s="4"/>
      <c r="E54" s="45"/>
    </row>
    <row r="55" spans="1:5" ht="15.6" x14ac:dyDescent="0.3">
      <c r="A55" s="20"/>
      <c r="B55" s="1"/>
      <c r="C55" s="4"/>
      <c r="D55" s="4"/>
      <c r="E55" s="45"/>
    </row>
    <row r="56" spans="1:5" ht="15.6" x14ac:dyDescent="0.3">
      <c r="A56" s="20"/>
      <c r="B56" s="34" t="s">
        <v>66</v>
      </c>
      <c r="C56" s="35">
        <f>SUM(C42:C55)</f>
        <v>5425.2550000000001</v>
      </c>
      <c r="D56" s="35">
        <f>SUM(D42:D55)</f>
        <v>0.46534320986807176</v>
      </c>
      <c r="E56" s="34">
        <f>SUM(E42:E55)</f>
        <v>65103.06</v>
      </c>
    </row>
    <row r="57" spans="1:5" ht="15.6" x14ac:dyDescent="0.3">
      <c r="A57" s="27"/>
      <c r="B57" s="28" t="s">
        <v>57</v>
      </c>
      <c r="C57" s="26">
        <f>D57*C7</f>
        <v>104927.49</v>
      </c>
      <c r="D57" s="26">
        <f>D41+D23+D16</f>
        <v>9</v>
      </c>
      <c r="E57" s="26">
        <f>C57*12</f>
        <v>1259129.8800000001</v>
      </c>
    </row>
    <row r="58" spans="1:5" ht="15.6" x14ac:dyDescent="0.3">
      <c r="A58" s="27" t="s">
        <v>65</v>
      </c>
      <c r="B58" s="12" t="s">
        <v>61</v>
      </c>
      <c r="C58" s="12">
        <f>D58*C7</f>
        <v>30000</v>
      </c>
      <c r="D58" s="18">
        <f>C10/C7/12</f>
        <v>2.5732055536637728</v>
      </c>
      <c r="E58" s="12">
        <f>C58*12</f>
        <v>360000</v>
      </c>
    </row>
    <row r="59" spans="1:5" ht="15.6" x14ac:dyDescent="0.3">
      <c r="A59" s="20" t="s">
        <v>69</v>
      </c>
      <c r="B59" s="45" t="s">
        <v>67</v>
      </c>
      <c r="C59" s="66">
        <f>E59/12</f>
        <v>5833.333333333333</v>
      </c>
      <c r="D59" s="44">
        <f>C59/C7</f>
        <v>0.50034552432351131</v>
      </c>
      <c r="E59" s="45">
        <v>70000</v>
      </c>
    </row>
    <row r="60" spans="1:5" ht="15.6" x14ac:dyDescent="0.3">
      <c r="A60" s="20" t="s">
        <v>70</v>
      </c>
      <c r="B60" s="45" t="s">
        <v>72</v>
      </c>
      <c r="C60" s="66">
        <f>E60/12</f>
        <v>3666.6666666666665</v>
      </c>
      <c r="D60" s="44">
        <f>C60/C7</f>
        <v>0.31450290100334999</v>
      </c>
      <c r="E60" s="45">
        <v>44000</v>
      </c>
    </row>
    <row r="61" spans="1:5" ht="15.6" x14ac:dyDescent="0.3">
      <c r="A61" s="20" t="s">
        <v>78</v>
      </c>
      <c r="B61" s="45" t="s">
        <v>84</v>
      </c>
      <c r="C61" s="66">
        <f>E61/12</f>
        <v>13750</v>
      </c>
      <c r="D61" s="44">
        <f>C61/C7</f>
        <v>1.1793858787625626</v>
      </c>
      <c r="E61" s="45">
        <v>165000</v>
      </c>
    </row>
    <row r="62" spans="1:5" ht="15.6" x14ac:dyDescent="0.3">
      <c r="A62" s="3" t="s">
        <v>79</v>
      </c>
      <c r="B62" s="45" t="s">
        <v>94</v>
      </c>
      <c r="C62" s="66">
        <f>E62/12</f>
        <v>6750</v>
      </c>
      <c r="D62" s="44">
        <f>C62/C7</f>
        <v>0.57897124957434887</v>
      </c>
      <c r="E62" s="45">
        <v>81000</v>
      </c>
    </row>
    <row r="63" spans="1:5" ht="15.6" x14ac:dyDescent="0.3">
      <c r="A63" s="3"/>
      <c r="B63" s="36" t="s">
        <v>66</v>
      </c>
      <c r="C63" s="36"/>
      <c r="D63" s="37">
        <f>SUM(D59:D62)</f>
        <v>2.5732055536637728</v>
      </c>
      <c r="E63" s="36"/>
    </row>
    <row r="64" spans="1:5" x14ac:dyDescent="0.3">
      <c r="A64" s="85" t="s">
        <v>108</v>
      </c>
      <c r="B64" s="86"/>
      <c r="C64" s="86"/>
      <c r="D64" s="86"/>
      <c r="E64" s="87"/>
    </row>
    <row r="65" spans="1:5" x14ac:dyDescent="0.3">
      <c r="A65" s="88"/>
      <c r="B65" s="89"/>
      <c r="C65" s="89"/>
      <c r="D65" s="89"/>
      <c r="E65" s="90"/>
    </row>
    <row r="66" spans="1:5" x14ac:dyDescent="0.3">
      <c r="A66" s="88"/>
      <c r="B66" s="89"/>
      <c r="C66" s="89"/>
      <c r="D66" s="89"/>
      <c r="E66" s="90"/>
    </row>
    <row r="67" spans="1:5" x14ac:dyDescent="0.3">
      <c r="A67" s="91"/>
      <c r="B67" s="92"/>
      <c r="C67" s="92"/>
      <c r="D67" s="92"/>
      <c r="E67" s="93"/>
    </row>
    <row r="68" spans="1:5" ht="42" customHeight="1" x14ac:dyDescent="0.3">
      <c r="A68" s="94" t="s">
        <v>109</v>
      </c>
      <c r="B68" s="95"/>
      <c r="C68" s="2"/>
      <c r="D68" s="2"/>
      <c r="E68" s="2"/>
    </row>
  </sheetData>
  <mergeCells count="18">
    <mergeCell ref="A2:E4"/>
    <mergeCell ref="A5:B5"/>
    <mergeCell ref="C5:E5"/>
    <mergeCell ref="A6:B6"/>
    <mergeCell ref="C6:E6"/>
    <mergeCell ref="A10:B10"/>
    <mergeCell ref="C10:E10"/>
    <mergeCell ref="A64:E67"/>
    <mergeCell ref="A68:B68"/>
    <mergeCell ref="A7:B7"/>
    <mergeCell ref="C7:E7"/>
    <mergeCell ref="A13:B13"/>
    <mergeCell ref="C13:E13"/>
    <mergeCell ref="A14:E14"/>
    <mergeCell ref="A8:B8"/>
    <mergeCell ref="C8:E8"/>
    <mergeCell ref="A9:B9"/>
    <mergeCell ref="C9:E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opLeftCell="A44" workbookViewId="0">
      <selection activeCell="A60" sqref="A60:XFD62"/>
    </sheetView>
  </sheetViews>
  <sheetFormatPr defaultRowHeight="13.8" x14ac:dyDescent="0.3"/>
  <cols>
    <col min="1" max="1" width="8.5546875" style="25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80" t="s">
        <v>82</v>
      </c>
      <c r="B2" s="80"/>
      <c r="C2" s="80"/>
      <c r="D2" s="80"/>
      <c r="E2" s="80"/>
    </row>
    <row r="3" spans="1:5" x14ac:dyDescent="0.3">
      <c r="A3" s="80"/>
      <c r="B3" s="80"/>
      <c r="C3" s="80"/>
      <c r="D3" s="80"/>
      <c r="E3" s="80"/>
    </row>
    <row r="4" spans="1:5" x14ac:dyDescent="0.3">
      <c r="A4" s="81"/>
      <c r="B4" s="81"/>
      <c r="C4" s="81"/>
      <c r="D4" s="81"/>
      <c r="E4" s="81"/>
    </row>
    <row r="5" spans="1:5" ht="15.6" x14ac:dyDescent="0.3">
      <c r="A5" s="74" t="s">
        <v>0</v>
      </c>
      <c r="B5" s="75"/>
      <c r="C5" s="74" t="s">
        <v>1</v>
      </c>
      <c r="D5" s="76"/>
      <c r="E5" s="75"/>
    </row>
    <row r="6" spans="1:5" ht="15.6" x14ac:dyDescent="0.3">
      <c r="A6" s="74" t="s">
        <v>2</v>
      </c>
      <c r="B6" s="75"/>
      <c r="C6" s="77">
        <v>6</v>
      </c>
      <c r="D6" s="78"/>
      <c r="E6" s="79"/>
    </row>
    <row r="7" spans="1:5" ht="15.6" x14ac:dyDescent="0.3">
      <c r="A7" s="74" t="s">
        <v>3</v>
      </c>
      <c r="B7" s="75"/>
      <c r="C7" s="77">
        <v>11660.42</v>
      </c>
      <c r="D7" s="78"/>
      <c r="E7" s="79"/>
    </row>
    <row r="8" spans="1:5" ht="15.6" x14ac:dyDescent="0.3">
      <c r="A8" s="74" t="s">
        <v>4</v>
      </c>
      <c r="B8" s="75"/>
      <c r="C8" s="77">
        <v>1288</v>
      </c>
      <c r="D8" s="78"/>
      <c r="E8" s="79"/>
    </row>
    <row r="9" spans="1:5" ht="15.6" x14ac:dyDescent="0.3">
      <c r="A9" s="74" t="s">
        <v>5</v>
      </c>
      <c r="B9" s="75"/>
      <c r="C9" s="77">
        <v>9</v>
      </c>
      <c r="D9" s="78"/>
      <c r="E9" s="79"/>
    </row>
    <row r="10" spans="1:5" ht="15.6" x14ac:dyDescent="0.3">
      <c r="A10" s="74" t="s">
        <v>6</v>
      </c>
      <c r="B10" s="75"/>
      <c r="C10" s="77">
        <v>27000</v>
      </c>
      <c r="D10" s="78"/>
      <c r="E10" s="79"/>
    </row>
    <row r="11" spans="1:5" ht="15.6" x14ac:dyDescent="0.3">
      <c r="A11" s="40"/>
      <c r="B11" s="41" t="s">
        <v>54</v>
      </c>
      <c r="C11" s="40"/>
      <c r="D11" s="42">
        <f>C7*C9</f>
        <v>104943.78</v>
      </c>
      <c r="E11" s="41"/>
    </row>
    <row r="12" spans="1:5" ht="15.6" x14ac:dyDescent="0.3">
      <c r="A12" s="40"/>
      <c r="B12" s="41" t="s">
        <v>60</v>
      </c>
      <c r="C12" s="40"/>
      <c r="D12" s="42">
        <f>D11+(C10/12)</f>
        <v>107193.78</v>
      </c>
      <c r="E12" s="41"/>
    </row>
    <row r="13" spans="1:5" ht="15.6" x14ac:dyDescent="0.3">
      <c r="A13" s="74" t="s">
        <v>7</v>
      </c>
      <c r="B13" s="75"/>
      <c r="C13" s="74">
        <f>(C7*C9*12)+C10</f>
        <v>1286325.3599999999</v>
      </c>
      <c r="D13" s="76"/>
      <c r="E13" s="75"/>
    </row>
    <row r="14" spans="1:5" ht="15.6" x14ac:dyDescent="0.3">
      <c r="A14" s="74" t="s">
        <v>8</v>
      </c>
      <c r="B14" s="76"/>
      <c r="C14" s="76"/>
      <c r="D14" s="76"/>
      <c r="E14" s="75"/>
    </row>
    <row r="15" spans="1:5" ht="46.8" x14ac:dyDescent="0.3">
      <c r="A15" s="3"/>
      <c r="B15" s="6" t="s">
        <v>12</v>
      </c>
      <c r="C15" s="6" t="s">
        <v>13</v>
      </c>
      <c r="D15" s="7" t="s">
        <v>14</v>
      </c>
      <c r="E15" s="6" t="s">
        <v>15</v>
      </c>
    </row>
    <row r="16" spans="1:5" ht="18" x14ac:dyDescent="0.35">
      <c r="A16" s="19">
        <v>1</v>
      </c>
      <c r="B16" s="10" t="s">
        <v>9</v>
      </c>
      <c r="C16" s="17">
        <f>C17+C18</f>
        <v>26584.066288000002</v>
      </c>
      <c r="D16" s="17">
        <f>D17+D18</f>
        <v>2.3717845573315541</v>
      </c>
      <c r="E16" s="17">
        <f>E17+E18</f>
        <v>319008.79545600002</v>
      </c>
    </row>
    <row r="17" spans="1:5" ht="15.6" x14ac:dyDescent="0.3">
      <c r="A17" s="20" t="s">
        <v>10</v>
      </c>
      <c r="B17" s="5" t="s">
        <v>11</v>
      </c>
      <c r="C17" s="44">
        <f>(D11*14.56%)+(C10*14.56%/12)</f>
        <v>15607.414368000002</v>
      </c>
      <c r="D17" s="4">
        <f>C17/C7</f>
        <v>1.3384950428886782</v>
      </c>
      <c r="E17" s="4">
        <f>C17*12</f>
        <v>187288.97241600003</v>
      </c>
    </row>
    <row r="18" spans="1:5" ht="15.6" x14ac:dyDescent="0.3">
      <c r="A18" s="3" t="s">
        <v>16</v>
      </c>
      <c r="B18" s="5" t="s">
        <v>17</v>
      </c>
      <c r="C18" s="16">
        <f>SUM(C19:C21)</f>
        <v>10976.65192</v>
      </c>
      <c r="D18" s="16">
        <f>SUM(D19:D22)</f>
        <v>1.033289514442876</v>
      </c>
      <c r="E18" s="16">
        <f t="shared" ref="E18" si="0">SUM(E19:E21)</f>
        <v>131719.82303999999</v>
      </c>
    </row>
    <row r="19" spans="1:5" ht="15.6" x14ac:dyDescent="0.3">
      <c r="A19" s="20" t="s">
        <v>18</v>
      </c>
      <c r="B19" s="5" t="s">
        <v>19</v>
      </c>
      <c r="C19" s="4">
        <f>E19/12</f>
        <v>4260.25</v>
      </c>
      <c r="D19" s="4">
        <f>C19/C7</f>
        <v>0.36535990984887334</v>
      </c>
      <c r="E19" s="44">
        <v>51123</v>
      </c>
    </row>
    <row r="20" spans="1:5" ht="42" x14ac:dyDescent="0.3">
      <c r="A20" s="20" t="s">
        <v>20</v>
      </c>
      <c r="B20" s="9" t="s">
        <v>21</v>
      </c>
      <c r="C20" s="4">
        <f>D20*C7</f>
        <v>3148.3134</v>
      </c>
      <c r="D20" s="1">
        <v>0.27</v>
      </c>
      <c r="E20" s="4">
        <f>C20*12</f>
        <v>37779.760800000004</v>
      </c>
    </row>
    <row r="21" spans="1:5" ht="15.6" x14ac:dyDescent="0.3">
      <c r="A21" s="20" t="s">
        <v>22</v>
      </c>
      <c r="B21" s="5" t="s">
        <v>23</v>
      </c>
      <c r="C21" s="4">
        <f>D11*3.4%</f>
        <v>3568.0885200000002</v>
      </c>
      <c r="D21" s="4">
        <f>C21/C7</f>
        <v>0.30599999999999999</v>
      </c>
      <c r="E21" s="4">
        <f>C21*12</f>
        <v>42817.062239999999</v>
      </c>
    </row>
    <row r="22" spans="1:5" ht="15.6" x14ac:dyDescent="0.3">
      <c r="A22" s="20" t="s">
        <v>62</v>
      </c>
      <c r="B22" s="5" t="s">
        <v>63</v>
      </c>
      <c r="C22" s="4">
        <f>E22/12</f>
        <v>1071.9377999999999</v>
      </c>
      <c r="D22" s="4">
        <f>C22/C7</f>
        <v>9.1929604594002609E-2</v>
      </c>
      <c r="E22" s="4">
        <f>C13*1%</f>
        <v>12863.253599999998</v>
      </c>
    </row>
    <row r="23" spans="1:5" ht="18" x14ac:dyDescent="0.35">
      <c r="A23" s="21" t="s">
        <v>24</v>
      </c>
      <c r="B23" s="10" t="s">
        <v>25</v>
      </c>
      <c r="C23" s="17">
        <f>C24+C28+C34</f>
        <v>70201.17346666666</v>
      </c>
      <c r="D23" s="17">
        <f>D24+D28+D34</f>
        <v>6.0204669700290943</v>
      </c>
      <c r="E23" s="17">
        <f>E24+E28+E34</f>
        <v>842414.08159999992</v>
      </c>
    </row>
    <row r="24" spans="1:5" ht="17.399999999999999" x14ac:dyDescent="0.3">
      <c r="A24" s="22" t="s">
        <v>26</v>
      </c>
      <c r="B24" s="11" t="s">
        <v>27</v>
      </c>
      <c r="C24" s="18">
        <f>SUM(C25:C27)</f>
        <v>2725.6766000000002</v>
      </c>
      <c r="D24" s="18">
        <f>SUM(D25:D27)</f>
        <v>0.23375458173890817</v>
      </c>
      <c r="E24" s="18">
        <f>SUM(E25:E27)</f>
        <v>32708.119200000001</v>
      </c>
    </row>
    <row r="25" spans="1:5" ht="15.6" x14ac:dyDescent="0.3">
      <c r="A25" s="20" t="s">
        <v>28</v>
      </c>
      <c r="B25" s="9" t="s">
        <v>58</v>
      </c>
      <c r="C25" s="4">
        <f>D25*C7</f>
        <v>2098.8755999999998</v>
      </c>
      <c r="D25" s="1">
        <v>0.18</v>
      </c>
      <c r="E25" s="4">
        <f>C25*12</f>
        <v>25186.5072</v>
      </c>
    </row>
    <row r="26" spans="1:5" ht="15.6" x14ac:dyDescent="0.3">
      <c r="A26" s="20" t="s">
        <v>29</v>
      </c>
      <c r="B26" s="1" t="s">
        <v>30</v>
      </c>
      <c r="C26" s="4">
        <f>D26*C7</f>
        <v>583.02100000000007</v>
      </c>
      <c r="D26" s="1">
        <v>0.05</v>
      </c>
      <c r="E26" s="4">
        <f>C26*12</f>
        <v>6996.2520000000004</v>
      </c>
    </row>
    <row r="27" spans="1:5" ht="15.6" x14ac:dyDescent="0.3">
      <c r="A27" s="47" t="s">
        <v>31</v>
      </c>
      <c r="B27" s="45" t="s">
        <v>55</v>
      </c>
      <c r="C27" s="45">
        <f>E27/12</f>
        <v>43.78</v>
      </c>
      <c r="D27" s="46">
        <f>C27/C7</f>
        <v>3.754581738908204E-3</v>
      </c>
      <c r="E27" s="45">
        <f>87.56*6</f>
        <v>525.36</v>
      </c>
    </row>
    <row r="28" spans="1:5" ht="17.399999999999999" x14ac:dyDescent="0.3">
      <c r="A28" s="55" t="s">
        <v>32</v>
      </c>
      <c r="B28" s="13" t="s">
        <v>33</v>
      </c>
      <c r="C28" s="18">
        <f>SUM(C29:C33)</f>
        <v>34317.466800000002</v>
      </c>
      <c r="D28" s="18">
        <f>SUM(D29:D33)</f>
        <v>2.943072959636102</v>
      </c>
      <c r="E28" s="18">
        <f>SUM(E29:E33)</f>
        <v>411809.60159999999</v>
      </c>
    </row>
    <row r="29" spans="1:5" ht="15.6" x14ac:dyDescent="0.3">
      <c r="A29" s="47" t="s">
        <v>34</v>
      </c>
      <c r="B29" s="9" t="s">
        <v>59</v>
      </c>
      <c r="C29" s="4">
        <f>D29*C7</f>
        <v>20405.735000000001</v>
      </c>
      <c r="D29" s="1">
        <v>1.75</v>
      </c>
      <c r="E29" s="4">
        <f>C29*12</f>
        <v>244868.82</v>
      </c>
    </row>
    <row r="30" spans="1:5" ht="15.6" x14ac:dyDescent="0.3">
      <c r="A30" s="47" t="s">
        <v>35</v>
      </c>
      <c r="B30" s="45" t="s">
        <v>36</v>
      </c>
      <c r="C30" s="45">
        <v>4700</v>
      </c>
      <c r="D30" s="44">
        <f>C30/C7</f>
        <v>0.40307295963610229</v>
      </c>
      <c r="E30" s="1">
        <f>C30*12</f>
        <v>56400</v>
      </c>
    </row>
    <row r="31" spans="1:5" ht="15.6" x14ac:dyDescent="0.3">
      <c r="A31" s="47" t="s">
        <v>37</v>
      </c>
      <c r="B31" s="1" t="s">
        <v>30</v>
      </c>
      <c r="C31" s="4">
        <f>D31*C7</f>
        <v>1049.4377999999999</v>
      </c>
      <c r="D31" s="1">
        <v>0.09</v>
      </c>
      <c r="E31" s="4">
        <f>C31*12</f>
        <v>12593.2536</v>
      </c>
    </row>
    <row r="32" spans="1:5" ht="15.6" x14ac:dyDescent="0.3">
      <c r="A32" s="47" t="s">
        <v>38</v>
      </c>
      <c r="B32" s="1" t="s">
        <v>40</v>
      </c>
      <c r="C32" s="4">
        <f>D32*C7</f>
        <v>349.81259999999997</v>
      </c>
      <c r="D32" s="1">
        <v>0.03</v>
      </c>
      <c r="E32" s="4">
        <f>C32*12</f>
        <v>4197.7511999999997</v>
      </c>
    </row>
    <row r="33" spans="1:5" ht="15.6" x14ac:dyDescent="0.3">
      <c r="A33" s="47" t="s">
        <v>39</v>
      </c>
      <c r="B33" s="1" t="s">
        <v>41</v>
      </c>
      <c r="C33" s="4">
        <f>D33*C7</f>
        <v>7812.4814000000006</v>
      </c>
      <c r="D33" s="1">
        <v>0.67</v>
      </c>
      <c r="E33" s="4">
        <f>C33*12</f>
        <v>93749.776800000007</v>
      </c>
    </row>
    <row r="34" spans="1:5" ht="31.2" x14ac:dyDescent="0.3">
      <c r="A34" s="22" t="s">
        <v>42</v>
      </c>
      <c r="B34" s="14" t="s">
        <v>43</v>
      </c>
      <c r="C34" s="18">
        <f>SUM(C35:C40)</f>
        <v>33158.030066666666</v>
      </c>
      <c r="D34" s="18">
        <f>SUM(D35:D40)</f>
        <v>2.8436394286540847</v>
      </c>
      <c r="E34" s="18">
        <f>SUM(E35:E40)</f>
        <v>397896.36079999997</v>
      </c>
    </row>
    <row r="35" spans="1:5" ht="27" x14ac:dyDescent="0.3">
      <c r="A35" s="20" t="s">
        <v>44</v>
      </c>
      <c r="B35" s="8" t="s">
        <v>68</v>
      </c>
      <c r="C35" s="4">
        <f>D35*C7</f>
        <v>29500.862599999997</v>
      </c>
      <c r="D35" s="1">
        <v>2.5299999999999998</v>
      </c>
      <c r="E35" s="4">
        <f>C35*12</f>
        <v>354010.35119999998</v>
      </c>
    </row>
    <row r="36" spans="1:5" ht="15.6" x14ac:dyDescent="0.3">
      <c r="A36" s="20" t="s">
        <v>46</v>
      </c>
      <c r="B36" s="48" t="s">
        <v>45</v>
      </c>
      <c r="C36" s="4">
        <f>D36*C7</f>
        <v>1049.4377999999999</v>
      </c>
      <c r="D36" s="1">
        <v>0.09</v>
      </c>
      <c r="E36" s="4">
        <f t="shared" ref="E36:E40" si="1">C36*12</f>
        <v>12593.2536</v>
      </c>
    </row>
    <row r="37" spans="1:5" ht="15.6" x14ac:dyDescent="0.3">
      <c r="A37" s="20" t="s">
        <v>47</v>
      </c>
      <c r="B37" s="45" t="s">
        <v>48</v>
      </c>
      <c r="C37" s="4">
        <f>D37*C7</f>
        <v>233.20840000000001</v>
      </c>
      <c r="D37" s="1">
        <v>0.02</v>
      </c>
      <c r="E37" s="4">
        <f t="shared" si="1"/>
        <v>2798.5008000000003</v>
      </c>
    </row>
    <row r="38" spans="1:5" ht="15.6" x14ac:dyDescent="0.3">
      <c r="A38" s="20" t="s">
        <v>49</v>
      </c>
      <c r="B38" s="45" t="s">
        <v>50</v>
      </c>
      <c r="C38" s="4">
        <f>D38*C7</f>
        <v>349.81259999999997</v>
      </c>
      <c r="D38" s="1">
        <v>0.03</v>
      </c>
      <c r="E38" s="4">
        <f t="shared" si="1"/>
        <v>4197.7511999999997</v>
      </c>
    </row>
    <row r="39" spans="1:5" ht="15.6" x14ac:dyDescent="0.3">
      <c r="A39" s="47" t="s">
        <v>51</v>
      </c>
      <c r="B39" s="45" t="s">
        <v>52</v>
      </c>
      <c r="C39" s="31">
        <f>E39/12</f>
        <v>858.66666666666663</v>
      </c>
      <c r="D39" s="49">
        <f>C39/C7</f>
        <v>7.3639428654085071E-2</v>
      </c>
      <c r="E39" s="31">
        <f>C8*4*2</f>
        <v>10304</v>
      </c>
    </row>
    <row r="40" spans="1:5" ht="15.6" x14ac:dyDescent="0.3">
      <c r="A40" s="20" t="s">
        <v>53</v>
      </c>
      <c r="B40" s="1" t="s">
        <v>30</v>
      </c>
      <c r="C40" s="4">
        <f>D40*C7</f>
        <v>1166.0420000000001</v>
      </c>
      <c r="D40" s="1">
        <v>0.1</v>
      </c>
      <c r="E40" s="4">
        <f t="shared" si="1"/>
        <v>13992.504000000001</v>
      </c>
    </row>
    <row r="41" spans="1:5" ht="17.399999999999999" x14ac:dyDescent="0.3">
      <c r="A41" s="22" t="s">
        <v>64</v>
      </c>
      <c r="B41" s="12" t="s">
        <v>56</v>
      </c>
      <c r="C41" s="18">
        <f>D41*C7</f>
        <v>7086.6024453333484</v>
      </c>
      <c r="D41" s="18">
        <f>C9-D16-D23</f>
        <v>0.60774847263935161</v>
      </c>
      <c r="E41" s="18">
        <f>C41*12</f>
        <v>85039.229344000181</v>
      </c>
    </row>
    <row r="42" spans="1:5" ht="15.6" x14ac:dyDescent="0.3">
      <c r="A42" s="20" t="s">
        <v>71</v>
      </c>
      <c r="B42" s="67" t="s">
        <v>72</v>
      </c>
      <c r="C42" s="68">
        <f>E42/12</f>
        <v>3333.3333333333335</v>
      </c>
      <c r="D42" s="68">
        <f>C42/C7</f>
        <v>0.28586734725964702</v>
      </c>
      <c r="E42" s="67">
        <v>40000</v>
      </c>
    </row>
    <row r="43" spans="1:5" ht="15.6" x14ac:dyDescent="0.3">
      <c r="A43" s="20" t="s">
        <v>73</v>
      </c>
      <c r="B43" s="1" t="s">
        <v>102</v>
      </c>
      <c r="C43" s="44">
        <f>E43/12</f>
        <v>3753.2691666666669</v>
      </c>
      <c r="D43" s="44">
        <f>C43/C7</f>
        <v>0.32188113006792785</v>
      </c>
      <c r="E43" s="45">
        <v>45039.23</v>
      </c>
    </row>
    <row r="44" spans="1:5" ht="15.6" x14ac:dyDescent="0.3">
      <c r="A44" s="20" t="s">
        <v>74</v>
      </c>
      <c r="B44" s="1"/>
      <c r="C44" s="44">
        <f>E44/12</f>
        <v>0</v>
      </c>
      <c r="D44" s="44">
        <f>C44/C7</f>
        <v>0</v>
      </c>
      <c r="E44" s="45"/>
    </row>
    <row r="45" spans="1:5" ht="15.6" x14ac:dyDescent="0.3">
      <c r="A45" s="20" t="s">
        <v>75</v>
      </c>
      <c r="B45" s="1"/>
      <c r="C45" s="4">
        <f t="shared" ref="C45:C50" si="2">E45/12</f>
        <v>0</v>
      </c>
      <c r="D45" s="4">
        <f>C45/C7</f>
        <v>0</v>
      </c>
      <c r="E45" s="45"/>
    </row>
    <row r="46" spans="1:5" ht="15.6" x14ac:dyDescent="0.3">
      <c r="A46" s="20" t="s">
        <v>76</v>
      </c>
      <c r="B46" s="1"/>
      <c r="C46" s="4">
        <f>E46/12</f>
        <v>0</v>
      </c>
      <c r="D46" s="4">
        <f>C46/C7</f>
        <v>0</v>
      </c>
      <c r="E46" s="45"/>
    </row>
    <row r="47" spans="1:5" ht="15.6" x14ac:dyDescent="0.3">
      <c r="A47" s="20" t="s">
        <v>77</v>
      </c>
      <c r="B47" s="1"/>
      <c r="C47" s="4">
        <f t="shared" si="2"/>
        <v>0</v>
      </c>
      <c r="D47" s="4">
        <f>C47/C7</f>
        <v>0</v>
      </c>
      <c r="E47" s="45"/>
    </row>
    <row r="48" spans="1:5" ht="15.6" x14ac:dyDescent="0.3">
      <c r="A48" s="20" t="s">
        <v>96</v>
      </c>
      <c r="B48" s="1"/>
      <c r="C48" s="4">
        <f t="shared" si="2"/>
        <v>0</v>
      </c>
      <c r="D48" s="4">
        <f>C48/C7</f>
        <v>0</v>
      </c>
      <c r="E48" s="45"/>
    </row>
    <row r="49" spans="1:5" ht="15.6" x14ac:dyDescent="0.3">
      <c r="A49" s="32" t="s">
        <v>97</v>
      </c>
      <c r="B49" s="1"/>
      <c r="C49" s="4">
        <f t="shared" si="2"/>
        <v>0</v>
      </c>
      <c r="D49" s="4">
        <f>C49/C7</f>
        <v>0</v>
      </c>
      <c r="E49" s="45"/>
    </row>
    <row r="50" spans="1:5" ht="15.6" x14ac:dyDescent="0.3">
      <c r="A50" s="20" t="s">
        <v>98</v>
      </c>
      <c r="B50" s="1"/>
      <c r="C50" s="4">
        <f t="shared" si="2"/>
        <v>0</v>
      </c>
      <c r="D50" s="4">
        <f>C50/C7</f>
        <v>0</v>
      </c>
      <c r="E50" s="45"/>
    </row>
    <row r="51" spans="1:5" ht="15.6" x14ac:dyDescent="0.3">
      <c r="A51" s="20"/>
      <c r="B51" s="1"/>
      <c r="C51" s="4"/>
      <c r="D51" s="4"/>
      <c r="E51" s="45"/>
    </row>
    <row r="52" spans="1:5" ht="15.6" x14ac:dyDescent="0.3">
      <c r="A52" s="20"/>
      <c r="B52" s="1"/>
      <c r="C52" s="4"/>
      <c r="D52" s="4"/>
      <c r="E52" s="45"/>
    </row>
    <row r="53" spans="1:5" ht="15.6" x14ac:dyDescent="0.3">
      <c r="A53" s="20"/>
      <c r="B53" s="1"/>
      <c r="C53" s="4"/>
      <c r="D53" s="4"/>
      <c r="E53" s="45"/>
    </row>
    <row r="54" spans="1:5" ht="15.6" x14ac:dyDescent="0.3">
      <c r="A54" s="20"/>
      <c r="B54" s="1"/>
      <c r="C54" s="4"/>
      <c r="D54" s="4"/>
      <c r="E54" s="45"/>
    </row>
    <row r="55" spans="1:5" ht="15.6" x14ac:dyDescent="0.3">
      <c r="A55" s="20"/>
      <c r="B55" s="1"/>
      <c r="C55" s="4"/>
      <c r="D55" s="4"/>
      <c r="E55" s="45"/>
    </row>
    <row r="56" spans="1:5" ht="15.6" x14ac:dyDescent="0.3">
      <c r="A56" s="20"/>
      <c r="B56" s="34" t="s">
        <v>66</v>
      </c>
      <c r="C56" s="35">
        <f>SUM(C42:C55)</f>
        <v>7086.6025000000009</v>
      </c>
      <c r="D56" s="35">
        <f>SUM(D42:D55)</f>
        <v>0.60774847732757487</v>
      </c>
      <c r="E56" s="34">
        <f>SUM(E42:E55)</f>
        <v>85039.23000000001</v>
      </c>
    </row>
    <row r="57" spans="1:5" ht="15.6" x14ac:dyDescent="0.3">
      <c r="A57" s="27"/>
      <c r="B57" s="28" t="s">
        <v>57</v>
      </c>
      <c r="C57" s="26">
        <f>D57*C7</f>
        <v>104943.78</v>
      </c>
      <c r="D57" s="26">
        <f>D41+D23+D16</f>
        <v>9</v>
      </c>
      <c r="E57" s="26">
        <f>C57*12</f>
        <v>1259325.3599999999</v>
      </c>
    </row>
    <row r="58" spans="1:5" ht="15.6" x14ac:dyDescent="0.3">
      <c r="A58" s="27" t="s">
        <v>65</v>
      </c>
      <c r="B58" s="12" t="s">
        <v>61</v>
      </c>
      <c r="C58" s="12">
        <f>D58*C7</f>
        <v>2250</v>
      </c>
      <c r="D58" s="18">
        <f>C10/C7/12</f>
        <v>0.19296045940026174</v>
      </c>
      <c r="E58" s="12">
        <f>C58*12</f>
        <v>27000</v>
      </c>
    </row>
    <row r="59" spans="1:5" ht="15.6" x14ac:dyDescent="0.3">
      <c r="A59" s="20" t="s">
        <v>69</v>
      </c>
      <c r="B59" s="45" t="s">
        <v>67</v>
      </c>
      <c r="C59" s="66">
        <f>E59/12</f>
        <v>2250</v>
      </c>
      <c r="D59" s="44">
        <f>C59/C7</f>
        <v>0.19296045940026174</v>
      </c>
      <c r="E59" s="45">
        <v>27000</v>
      </c>
    </row>
    <row r="60" spans="1:5" ht="15.6" x14ac:dyDescent="0.3">
      <c r="A60" s="20" t="s">
        <v>70</v>
      </c>
      <c r="B60" s="45"/>
      <c r="C60" s="66"/>
      <c r="D60" s="44"/>
      <c r="E60" s="45"/>
    </row>
    <row r="61" spans="1:5" ht="15.6" x14ac:dyDescent="0.3">
      <c r="A61" s="20" t="s">
        <v>78</v>
      </c>
      <c r="B61" s="45"/>
      <c r="C61" s="66"/>
      <c r="D61" s="44"/>
      <c r="E61" s="45"/>
    </row>
    <row r="62" spans="1:5" ht="15.6" x14ac:dyDescent="0.3">
      <c r="A62" s="3"/>
      <c r="B62" s="45"/>
      <c r="C62" s="66"/>
      <c r="D62" s="44"/>
      <c r="E62" s="45"/>
    </row>
    <row r="63" spans="1:5" ht="15.6" x14ac:dyDescent="0.3">
      <c r="A63" s="3"/>
      <c r="B63" s="36" t="s">
        <v>66</v>
      </c>
      <c r="C63" s="36"/>
      <c r="D63" s="37">
        <f>SUM(D59:D62)</f>
        <v>0.19296045940026174</v>
      </c>
      <c r="E63" s="36"/>
    </row>
    <row r="64" spans="1:5" x14ac:dyDescent="0.3">
      <c r="A64" s="85" t="s">
        <v>108</v>
      </c>
      <c r="B64" s="86"/>
      <c r="C64" s="86"/>
      <c r="D64" s="86"/>
      <c r="E64" s="87"/>
    </row>
    <row r="65" spans="1:5" x14ac:dyDescent="0.3">
      <c r="A65" s="88"/>
      <c r="B65" s="89"/>
      <c r="C65" s="89"/>
      <c r="D65" s="89"/>
      <c r="E65" s="90"/>
    </row>
    <row r="66" spans="1:5" x14ac:dyDescent="0.3">
      <c r="A66" s="88"/>
      <c r="B66" s="89"/>
      <c r="C66" s="89"/>
      <c r="D66" s="89"/>
      <c r="E66" s="90"/>
    </row>
    <row r="67" spans="1:5" x14ac:dyDescent="0.3">
      <c r="A67" s="91"/>
      <c r="B67" s="92"/>
      <c r="C67" s="92"/>
      <c r="D67" s="92"/>
      <c r="E67" s="93"/>
    </row>
    <row r="68" spans="1:5" ht="45.75" customHeight="1" x14ac:dyDescent="0.3">
      <c r="A68" s="94" t="s">
        <v>109</v>
      </c>
      <c r="B68" s="95"/>
      <c r="C68" s="2"/>
      <c r="D68" s="2"/>
      <c r="E68" s="2"/>
    </row>
  </sheetData>
  <mergeCells count="18">
    <mergeCell ref="A2:E4"/>
    <mergeCell ref="A5:B5"/>
    <mergeCell ref="C5:E5"/>
    <mergeCell ref="A6:B6"/>
    <mergeCell ref="C6:E6"/>
    <mergeCell ref="A10:B10"/>
    <mergeCell ref="C10:E10"/>
    <mergeCell ref="A64:E67"/>
    <mergeCell ref="A68:B68"/>
    <mergeCell ref="A7:B7"/>
    <mergeCell ref="C7:E7"/>
    <mergeCell ref="A13:B13"/>
    <mergeCell ref="C13:E13"/>
    <mergeCell ref="A14:E14"/>
    <mergeCell ref="A8:B8"/>
    <mergeCell ref="C8:E8"/>
    <mergeCell ref="A9:B9"/>
    <mergeCell ref="C9:E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7"/>
  <sheetViews>
    <sheetView topLeftCell="A32" workbookViewId="0">
      <selection activeCell="A60" sqref="A60:XFD61"/>
    </sheetView>
  </sheetViews>
  <sheetFormatPr defaultRowHeight="13.8" x14ac:dyDescent="0.3"/>
  <cols>
    <col min="1" max="1" width="8.5546875" style="25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80" t="s">
        <v>80</v>
      </c>
      <c r="B2" s="80"/>
      <c r="C2" s="80"/>
      <c r="D2" s="80"/>
      <c r="E2" s="80"/>
    </row>
    <row r="3" spans="1:5" x14ac:dyDescent="0.3">
      <c r="A3" s="80"/>
      <c r="B3" s="80"/>
      <c r="C3" s="80"/>
      <c r="D3" s="80"/>
      <c r="E3" s="80"/>
    </row>
    <row r="4" spans="1:5" x14ac:dyDescent="0.3">
      <c r="A4" s="81"/>
      <c r="B4" s="81"/>
      <c r="C4" s="81"/>
      <c r="D4" s="81"/>
      <c r="E4" s="81"/>
    </row>
    <row r="5" spans="1:5" ht="15.6" x14ac:dyDescent="0.3">
      <c r="A5" s="74" t="s">
        <v>0</v>
      </c>
      <c r="B5" s="75"/>
      <c r="C5" s="74" t="s">
        <v>1</v>
      </c>
      <c r="D5" s="76"/>
      <c r="E5" s="75"/>
    </row>
    <row r="6" spans="1:5" ht="15.6" x14ac:dyDescent="0.3">
      <c r="A6" s="74" t="s">
        <v>2</v>
      </c>
      <c r="B6" s="75"/>
      <c r="C6" s="77">
        <v>2</v>
      </c>
      <c r="D6" s="78"/>
      <c r="E6" s="79"/>
    </row>
    <row r="7" spans="1:5" ht="15.6" x14ac:dyDescent="0.3">
      <c r="A7" s="74" t="s">
        <v>3</v>
      </c>
      <c r="B7" s="75"/>
      <c r="C7" s="77">
        <v>3614.3</v>
      </c>
      <c r="D7" s="78"/>
      <c r="E7" s="79"/>
    </row>
    <row r="8" spans="1:5" ht="15.6" x14ac:dyDescent="0.3">
      <c r="A8" s="74" t="s">
        <v>4</v>
      </c>
      <c r="B8" s="75"/>
      <c r="C8" s="77">
        <v>505.5</v>
      </c>
      <c r="D8" s="78"/>
      <c r="E8" s="79"/>
    </row>
    <row r="9" spans="1:5" ht="15.6" x14ac:dyDescent="0.3">
      <c r="A9" s="74" t="s">
        <v>5</v>
      </c>
      <c r="B9" s="75"/>
      <c r="C9" s="77">
        <v>9.5</v>
      </c>
      <c r="D9" s="78"/>
      <c r="E9" s="79"/>
    </row>
    <row r="10" spans="1:5" ht="15.6" x14ac:dyDescent="0.3">
      <c r="A10" s="74" t="s">
        <v>6</v>
      </c>
      <c r="B10" s="75"/>
      <c r="C10" s="77">
        <v>14000</v>
      </c>
      <c r="D10" s="78"/>
      <c r="E10" s="79"/>
    </row>
    <row r="11" spans="1:5" ht="15.6" x14ac:dyDescent="0.3">
      <c r="A11" s="40"/>
      <c r="B11" s="41" t="s">
        <v>54</v>
      </c>
      <c r="C11" s="40"/>
      <c r="D11" s="42">
        <f>C7*C9</f>
        <v>34335.85</v>
      </c>
      <c r="E11" s="41"/>
    </row>
    <row r="12" spans="1:5" ht="15.6" x14ac:dyDescent="0.3">
      <c r="A12" s="40"/>
      <c r="B12" s="41" t="s">
        <v>60</v>
      </c>
      <c r="C12" s="40"/>
      <c r="D12" s="60">
        <f>D11+(C10/12)</f>
        <v>35502.516666666663</v>
      </c>
      <c r="E12" s="41"/>
    </row>
    <row r="13" spans="1:5" ht="15.6" x14ac:dyDescent="0.3">
      <c r="A13" s="74" t="s">
        <v>7</v>
      </c>
      <c r="B13" s="75"/>
      <c r="C13" s="74">
        <f>(C7*C9*12)+C10</f>
        <v>426030.19999999995</v>
      </c>
      <c r="D13" s="76"/>
      <c r="E13" s="75"/>
    </row>
    <row r="14" spans="1:5" ht="15.6" x14ac:dyDescent="0.3">
      <c r="A14" s="74" t="s">
        <v>8</v>
      </c>
      <c r="B14" s="76"/>
      <c r="C14" s="76"/>
      <c r="D14" s="76"/>
      <c r="E14" s="75"/>
    </row>
    <row r="15" spans="1:5" ht="46.8" x14ac:dyDescent="0.3">
      <c r="A15" s="3"/>
      <c r="B15" s="6" t="s">
        <v>12</v>
      </c>
      <c r="C15" s="6" t="s">
        <v>13</v>
      </c>
      <c r="D15" s="7" t="s">
        <v>14</v>
      </c>
      <c r="E15" s="6" t="s">
        <v>15</v>
      </c>
    </row>
    <row r="16" spans="1:5" ht="18" x14ac:dyDescent="0.35">
      <c r="A16" s="19">
        <v>1</v>
      </c>
      <c r="B16" s="10" t="s">
        <v>9</v>
      </c>
      <c r="C16" s="17">
        <f>C17+C18</f>
        <v>7791.4605333333338</v>
      </c>
      <c r="D16" s="17">
        <f>D17+D18</f>
        <v>2.2539594665633733</v>
      </c>
      <c r="E16" s="17">
        <f>E17+E18</f>
        <v>93497.526400000002</v>
      </c>
    </row>
    <row r="17" spans="1:6" ht="15.6" x14ac:dyDescent="0.3">
      <c r="A17" s="20" t="s">
        <v>10</v>
      </c>
      <c r="B17" s="51" t="s">
        <v>11</v>
      </c>
      <c r="C17" s="44">
        <f>(D11*13.8%)+(C10*13.8%/12)</f>
        <v>4899.3473000000004</v>
      </c>
      <c r="D17" s="44">
        <f>C17/C7</f>
        <v>1.3555452784771602</v>
      </c>
      <c r="E17" s="44">
        <f>C17*12</f>
        <v>58792.167600000001</v>
      </c>
    </row>
    <row r="18" spans="1:6" ht="15.6" x14ac:dyDescent="0.3">
      <c r="A18" s="3" t="s">
        <v>16</v>
      </c>
      <c r="B18" s="51" t="s">
        <v>17</v>
      </c>
      <c r="C18" s="52">
        <f>SUM(C19:C21)</f>
        <v>2892.1132333333335</v>
      </c>
      <c r="D18" s="52">
        <f>SUM(D19:D22)</f>
        <v>0.89841418808621309</v>
      </c>
      <c r="E18" s="52">
        <f t="shared" ref="E18" si="0">SUM(E19:E21)</f>
        <v>34705.358800000002</v>
      </c>
    </row>
    <row r="19" spans="1:6" ht="15.6" x14ac:dyDescent="0.3">
      <c r="A19" s="20" t="s">
        <v>18</v>
      </c>
      <c r="B19" s="51" t="s">
        <v>19</v>
      </c>
      <c r="C19" s="44">
        <f>E19/12</f>
        <v>748.83333333333337</v>
      </c>
      <c r="D19" s="44">
        <f>C19/C7</f>
        <v>0.20718626935598411</v>
      </c>
      <c r="E19" s="44">
        <v>8986</v>
      </c>
    </row>
    <row r="20" spans="1:6" ht="42" x14ac:dyDescent="0.3">
      <c r="A20" s="20" t="s">
        <v>20</v>
      </c>
      <c r="B20" s="9" t="s">
        <v>21</v>
      </c>
      <c r="C20" s="4">
        <f>D20*C7</f>
        <v>975.8610000000001</v>
      </c>
      <c r="D20" s="1">
        <v>0.27</v>
      </c>
      <c r="E20" s="4">
        <f>C20*12</f>
        <v>11710.332000000002</v>
      </c>
    </row>
    <row r="21" spans="1:6" ht="15.6" x14ac:dyDescent="0.3">
      <c r="A21" s="20" t="s">
        <v>22</v>
      </c>
      <c r="B21" s="5" t="s">
        <v>23</v>
      </c>
      <c r="C21" s="4">
        <f>D11*3.4%</f>
        <v>1167.4189000000001</v>
      </c>
      <c r="D21" s="4">
        <f>C21/C7</f>
        <v>0.32300000000000001</v>
      </c>
      <c r="E21" s="4">
        <f>C21*12</f>
        <v>14009.026800000001</v>
      </c>
    </row>
    <row r="22" spans="1:6" ht="15.6" x14ac:dyDescent="0.3">
      <c r="A22" s="20" t="s">
        <v>62</v>
      </c>
      <c r="B22" s="5" t="s">
        <v>63</v>
      </c>
      <c r="C22" s="4">
        <f>E22/12</f>
        <v>355.02516666666662</v>
      </c>
      <c r="D22" s="4">
        <f>C22/C7</f>
        <v>9.8227918730228986E-2</v>
      </c>
      <c r="E22" s="4">
        <f>C13*1%</f>
        <v>4260.3019999999997</v>
      </c>
    </row>
    <row r="23" spans="1:6" ht="18" x14ac:dyDescent="0.35">
      <c r="A23" s="21" t="s">
        <v>24</v>
      </c>
      <c r="B23" s="10" t="s">
        <v>25</v>
      </c>
      <c r="C23" s="17">
        <f>C24+C28+C34</f>
        <v>22724.815333333336</v>
      </c>
      <c r="D23" s="17">
        <f>D24+D28+D34</f>
        <v>6.2874734618967238</v>
      </c>
      <c r="E23" s="17">
        <f>E24+E28+E34</f>
        <v>272697.78399999999</v>
      </c>
    </row>
    <row r="24" spans="1:6" ht="17.399999999999999" x14ac:dyDescent="0.3">
      <c r="A24" s="22" t="s">
        <v>26</v>
      </c>
      <c r="B24" s="11" t="s">
        <v>27</v>
      </c>
      <c r="C24" s="18">
        <f>SUM(C25:C27)</f>
        <v>845.88233333333335</v>
      </c>
      <c r="D24" s="18">
        <f>SUM(D25:D27)</f>
        <v>0.23403766520026928</v>
      </c>
      <c r="E24" s="18">
        <f>SUM(E25:E27)</f>
        <v>10150.588</v>
      </c>
    </row>
    <row r="25" spans="1:6" ht="15.6" x14ac:dyDescent="0.3">
      <c r="A25" s="20" t="s">
        <v>28</v>
      </c>
      <c r="B25" s="9" t="s">
        <v>58</v>
      </c>
      <c r="C25" s="4">
        <f>D25*C7</f>
        <v>650.57399999999996</v>
      </c>
      <c r="D25" s="1">
        <v>0.18</v>
      </c>
      <c r="E25" s="4">
        <f>C25*12</f>
        <v>7806.887999999999</v>
      </c>
    </row>
    <row r="26" spans="1:6" ht="15.6" x14ac:dyDescent="0.3">
      <c r="A26" s="47" t="s">
        <v>29</v>
      </c>
      <c r="B26" s="1" t="s">
        <v>30</v>
      </c>
      <c r="C26" s="4">
        <f>D26*C7</f>
        <v>180.71500000000003</v>
      </c>
      <c r="D26" s="1">
        <v>0.05</v>
      </c>
      <c r="E26" s="4">
        <f>C26*12</f>
        <v>2168.5800000000004</v>
      </c>
    </row>
    <row r="27" spans="1:6" ht="15.6" x14ac:dyDescent="0.3">
      <c r="A27" s="47" t="s">
        <v>31</v>
      </c>
      <c r="B27" s="45" t="s">
        <v>55</v>
      </c>
      <c r="C27" s="44">
        <f>E27/12</f>
        <v>14.593333333333334</v>
      </c>
      <c r="D27" s="46">
        <f>C27/C7</f>
        <v>4.0376652002693005E-3</v>
      </c>
      <c r="E27" s="45">
        <f>87.56*2</f>
        <v>175.12</v>
      </c>
      <c r="F27" s="57"/>
    </row>
    <row r="28" spans="1:6" ht="17.399999999999999" x14ac:dyDescent="0.3">
      <c r="A28" s="55" t="s">
        <v>32</v>
      </c>
      <c r="B28" s="13" t="s">
        <v>33</v>
      </c>
      <c r="C28" s="18">
        <f>SUM(C29:C33)</f>
        <v>11530.322000000002</v>
      </c>
      <c r="D28" s="18">
        <f>SUM(D29:D33)</f>
        <v>3.1901950585175549</v>
      </c>
      <c r="E28" s="18">
        <f>SUM(E29:E33)</f>
        <v>138363.864</v>
      </c>
    </row>
    <row r="29" spans="1:6" ht="15.6" x14ac:dyDescent="0.3">
      <c r="A29" s="47" t="s">
        <v>34</v>
      </c>
      <c r="B29" s="9" t="s">
        <v>59</v>
      </c>
      <c r="C29" s="4">
        <f>D29*C7</f>
        <v>6325.0250000000005</v>
      </c>
      <c r="D29" s="1">
        <v>1.75</v>
      </c>
      <c r="E29" s="4">
        <f>C29*12</f>
        <v>75900.3</v>
      </c>
    </row>
    <row r="30" spans="1:6" ht="15.6" x14ac:dyDescent="0.3">
      <c r="A30" s="47" t="s">
        <v>35</v>
      </c>
      <c r="B30" s="45" t="s">
        <v>36</v>
      </c>
      <c r="C30" s="45">
        <v>2350</v>
      </c>
      <c r="D30" s="44">
        <f>C30/C7</f>
        <v>0.65019505851755521</v>
      </c>
      <c r="E30" s="1">
        <f>C30*12</f>
        <v>28200</v>
      </c>
    </row>
    <row r="31" spans="1:6" ht="15.6" x14ac:dyDescent="0.3">
      <c r="A31" s="47" t="s">
        <v>37</v>
      </c>
      <c r="B31" s="1" t="s">
        <v>30</v>
      </c>
      <c r="C31" s="4">
        <f>D31*C7</f>
        <v>325.28699999999998</v>
      </c>
      <c r="D31" s="1">
        <v>0.09</v>
      </c>
      <c r="E31" s="4">
        <f>C31*12</f>
        <v>3903.4439999999995</v>
      </c>
    </row>
    <row r="32" spans="1:6" ht="15.6" x14ac:dyDescent="0.3">
      <c r="A32" s="47" t="s">
        <v>38</v>
      </c>
      <c r="B32" s="1" t="s">
        <v>40</v>
      </c>
      <c r="C32" s="4">
        <f>D32*C7</f>
        <v>108.429</v>
      </c>
      <c r="D32" s="1">
        <v>0.03</v>
      </c>
      <c r="E32" s="4">
        <f>C32*12</f>
        <v>1301.1480000000001</v>
      </c>
    </row>
    <row r="33" spans="1:5" ht="15.6" x14ac:dyDescent="0.3">
      <c r="A33" s="47" t="s">
        <v>39</v>
      </c>
      <c r="B33" s="1" t="s">
        <v>41</v>
      </c>
      <c r="C33" s="4">
        <f>D33*C7</f>
        <v>2421.5810000000001</v>
      </c>
      <c r="D33" s="1">
        <v>0.67</v>
      </c>
      <c r="E33" s="4">
        <f>C33*12</f>
        <v>29058.972000000002</v>
      </c>
    </row>
    <row r="34" spans="1:5" ht="31.2" x14ac:dyDescent="0.3">
      <c r="A34" s="55" t="s">
        <v>42</v>
      </c>
      <c r="B34" s="14" t="s">
        <v>43</v>
      </c>
      <c r="C34" s="18">
        <f>SUM(C35:C40)</f>
        <v>10348.611000000001</v>
      </c>
      <c r="D34" s="18">
        <f>SUM(D35:D40)</f>
        <v>2.8632407381789</v>
      </c>
      <c r="E34" s="18">
        <f>SUM(E35:E40)</f>
        <v>124183.33200000001</v>
      </c>
    </row>
    <row r="35" spans="1:5" ht="27" x14ac:dyDescent="0.3">
      <c r="A35" s="47" t="s">
        <v>44</v>
      </c>
      <c r="B35" s="8" t="s">
        <v>68</v>
      </c>
      <c r="C35" s="4">
        <f>D35*C7</f>
        <v>9144.1790000000001</v>
      </c>
      <c r="D35" s="1">
        <v>2.5299999999999998</v>
      </c>
      <c r="E35" s="4">
        <f>C35*12</f>
        <v>109730.148</v>
      </c>
    </row>
    <row r="36" spans="1:5" ht="15.6" x14ac:dyDescent="0.3">
      <c r="A36" s="47" t="s">
        <v>46</v>
      </c>
      <c r="B36" s="48" t="s">
        <v>45</v>
      </c>
      <c r="C36" s="44">
        <f>D36*C7</f>
        <v>325.28699999999998</v>
      </c>
      <c r="D36" s="45">
        <v>0.09</v>
      </c>
      <c r="E36" s="4">
        <f t="shared" ref="E36:E40" si="1">C36*12</f>
        <v>3903.4439999999995</v>
      </c>
    </row>
    <row r="37" spans="1:5" ht="15.6" x14ac:dyDescent="0.3">
      <c r="A37" s="47" t="s">
        <v>47</v>
      </c>
      <c r="B37" s="45" t="s">
        <v>48</v>
      </c>
      <c r="C37" s="44">
        <f>D37*C7</f>
        <v>72.286000000000001</v>
      </c>
      <c r="D37" s="45">
        <v>0.02</v>
      </c>
      <c r="E37" s="4">
        <f t="shared" si="1"/>
        <v>867.43200000000002</v>
      </c>
    </row>
    <row r="38" spans="1:5" ht="15.6" x14ac:dyDescent="0.3">
      <c r="A38" s="47" t="s">
        <v>49</v>
      </c>
      <c r="B38" s="45" t="s">
        <v>50</v>
      </c>
      <c r="C38" s="44">
        <f>D38*C7</f>
        <v>108.429</v>
      </c>
      <c r="D38" s="45">
        <v>0.03</v>
      </c>
      <c r="E38" s="4">
        <f t="shared" si="1"/>
        <v>1301.1480000000001</v>
      </c>
    </row>
    <row r="39" spans="1:5" ht="15.6" x14ac:dyDescent="0.3">
      <c r="A39" s="47" t="s">
        <v>51</v>
      </c>
      <c r="B39" s="45" t="s">
        <v>52</v>
      </c>
      <c r="C39" s="49">
        <f>E39/12</f>
        <v>337</v>
      </c>
      <c r="D39" s="49">
        <f>C39/C7</f>
        <v>9.3240738178900467E-2</v>
      </c>
      <c r="E39" s="31">
        <f>C8*4*2</f>
        <v>4044</v>
      </c>
    </row>
    <row r="40" spans="1:5" ht="15.6" x14ac:dyDescent="0.3">
      <c r="A40" s="47" t="s">
        <v>53</v>
      </c>
      <c r="B40" s="45" t="s">
        <v>30</v>
      </c>
      <c r="C40" s="44">
        <f>D40*C7</f>
        <v>361.43000000000006</v>
      </c>
      <c r="D40" s="45">
        <v>0.1</v>
      </c>
      <c r="E40" s="4">
        <f t="shared" si="1"/>
        <v>4337.1600000000008</v>
      </c>
    </row>
    <row r="41" spans="1:5" ht="17.399999999999999" x14ac:dyDescent="0.3">
      <c r="A41" s="22" t="s">
        <v>64</v>
      </c>
      <c r="B41" s="12" t="s">
        <v>56</v>
      </c>
      <c r="C41" s="18">
        <f>D41*C7</f>
        <v>3464.5489666666726</v>
      </c>
      <c r="D41" s="18">
        <f>C9-D16-D23</f>
        <v>0.95856707153990328</v>
      </c>
      <c r="E41" s="18">
        <f>C41*12</f>
        <v>41574.587600000072</v>
      </c>
    </row>
    <row r="42" spans="1:5" ht="15.6" x14ac:dyDescent="0.3">
      <c r="A42" s="20" t="s">
        <v>71</v>
      </c>
      <c r="B42" s="1" t="s">
        <v>72</v>
      </c>
      <c r="C42" s="4">
        <f>E42/12</f>
        <v>3464.5491666666662</v>
      </c>
      <c r="D42" s="4">
        <f>C42/C7</f>
        <v>0.95856712687565115</v>
      </c>
      <c r="E42" s="45">
        <v>41574.589999999997</v>
      </c>
    </row>
    <row r="43" spans="1:5" ht="15.6" x14ac:dyDescent="0.3">
      <c r="A43" s="20" t="s">
        <v>73</v>
      </c>
      <c r="B43" s="1"/>
      <c r="C43" s="4">
        <f>E43/12</f>
        <v>0</v>
      </c>
      <c r="D43" s="4">
        <f>C43/C7</f>
        <v>0</v>
      </c>
      <c r="E43" s="45"/>
    </row>
    <row r="44" spans="1:5" ht="15.6" x14ac:dyDescent="0.3">
      <c r="A44" s="20" t="s">
        <v>74</v>
      </c>
      <c r="B44" s="1"/>
      <c r="C44" s="4">
        <f>E44/12</f>
        <v>0</v>
      </c>
      <c r="D44" s="4">
        <f>C44/C7</f>
        <v>0</v>
      </c>
      <c r="E44" s="45"/>
    </row>
    <row r="45" spans="1:5" ht="15.6" x14ac:dyDescent="0.3">
      <c r="A45" s="20" t="s">
        <v>75</v>
      </c>
      <c r="B45" s="1"/>
      <c r="C45" s="4">
        <f t="shared" ref="C45:C50" si="2">E45/12</f>
        <v>0</v>
      </c>
      <c r="D45" s="4">
        <f>C45/C7</f>
        <v>0</v>
      </c>
      <c r="E45" s="45"/>
    </row>
    <row r="46" spans="1:5" ht="15.6" x14ac:dyDescent="0.3">
      <c r="A46" s="20" t="s">
        <v>76</v>
      </c>
      <c r="B46" s="1"/>
      <c r="C46" s="4">
        <f>E46/12</f>
        <v>0</v>
      </c>
      <c r="D46" s="4">
        <f>C46/C7</f>
        <v>0</v>
      </c>
      <c r="E46" s="45"/>
    </row>
    <row r="47" spans="1:5" ht="15.6" x14ac:dyDescent="0.3">
      <c r="A47" s="20" t="s">
        <v>77</v>
      </c>
      <c r="B47" s="1"/>
      <c r="C47" s="4">
        <f t="shared" si="2"/>
        <v>0</v>
      </c>
      <c r="D47" s="4">
        <f>C47/C7</f>
        <v>0</v>
      </c>
      <c r="E47" s="45"/>
    </row>
    <row r="48" spans="1:5" ht="15.6" x14ac:dyDescent="0.3">
      <c r="A48" s="20" t="s">
        <v>96</v>
      </c>
      <c r="B48" s="1"/>
      <c r="C48" s="4">
        <f t="shared" si="2"/>
        <v>0</v>
      </c>
      <c r="D48" s="4">
        <f>C48/C7</f>
        <v>0</v>
      </c>
      <c r="E48" s="45"/>
    </row>
    <row r="49" spans="1:5" ht="15.6" x14ac:dyDescent="0.3">
      <c r="A49" s="32" t="s">
        <v>97</v>
      </c>
      <c r="B49" s="1"/>
      <c r="C49" s="4">
        <f t="shared" si="2"/>
        <v>0</v>
      </c>
      <c r="D49" s="4">
        <f>C49/C7</f>
        <v>0</v>
      </c>
      <c r="E49" s="45"/>
    </row>
    <row r="50" spans="1:5" ht="15.6" x14ac:dyDescent="0.3">
      <c r="A50" s="20" t="s">
        <v>98</v>
      </c>
      <c r="B50" s="1"/>
      <c r="C50" s="4">
        <f t="shared" si="2"/>
        <v>0</v>
      </c>
      <c r="D50" s="4">
        <f>C50/C7</f>
        <v>0</v>
      </c>
      <c r="E50" s="45"/>
    </row>
    <row r="51" spans="1:5" ht="15.6" x14ac:dyDescent="0.3">
      <c r="A51" s="20"/>
      <c r="B51" s="1"/>
      <c r="C51" s="4"/>
      <c r="D51" s="4"/>
      <c r="E51" s="45"/>
    </row>
    <row r="52" spans="1:5" ht="15.6" x14ac:dyDescent="0.3">
      <c r="A52" s="20"/>
      <c r="B52" s="1"/>
      <c r="C52" s="4"/>
      <c r="D52" s="4"/>
      <c r="E52" s="45"/>
    </row>
    <row r="53" spans="1:5" ht="15.6" x14ac:dyDescent="0.3">
      <c r="A53" s="20"/>
      <c r="B53" s="1"/>
      <c r="C53" s="4"/>
      <c r="D53" s="4"/>
      <c r="E53" s="45"/>
    </row>
    <row r="54" spans="1:5" ht="15.6" x14ac:dyDescent="0.3">
      <c r="A54" s="20"/>
      <c r="B54" s="1"/>
      <c r="C54" s="4"/>
      <c r="D54" s="4"/>
      <c r="E54" s="45"/>
    </row>
    <row r="55" spans="1:5" ht="15.6" x14ac:dyDescent="0.3">
      <c r="A55" s="20"/>
      <c r="B55" s="1"/>
      <c r="C55" s="4"/>
      <c r="D55" s="4"/>
      <c r="E55" s="45"/>
    </row>
    <row r="56" spans="1:5" ht="15.6" x14ac:dyDescent="0.3">
      <c r="A56" s="20"/>
      <c r="B56" s="34" t="s">
        <v>66</v>
      </c>
      <c r="C56" s="35">
        <f>SUM(C42:C55)</f>
        <v>3464.5491666666662</v>
      </c>
      <c r="D56" s="35">
        <f>SUM(D42:D55)</f>
        <v>0.95856712687565115</v>
      </c>
      <c r="E56" s="34">
        <f>SUM(E42:E55)</f>
        <v>41574.589999999997</v>
      </c>
    </row>
    <row r="57" spans="1:5" ht="15.6" x14ac:dyDescent="0.3">
      <c r="A57" s="27"/>
      <c r="B57" s="28" t="s">
        <v>57</v>
      </c>
      <c r="C57" s="26">
        <f>D57*C7</f>
        <v>34335.85</v>
      </c>
      <c r="D57" s="26">
        <f>D41+D23+D16</f>
        <v>9.5</v>
      </c>
      <c r="E57" s="26">
        <f>C57*12</f>
        <v>412030.19999999995</v>
      </c>
    </row>
    <row r="58" spans="1:5" ht="15.6" x14ac:dyDescent="0.3">
      <c r="A58" s="27" t="s">
        <v>65</v>
      </c>
      <c r="B58" s="12" t="s">
        <v>61</v>
      </c>
      <c r="C58" s="12">
        <f>D58*C7</f>
        <v>1166.6666666666665</v>
      </c>
      <c r="D58" s="18">
        <f>C10/C7/12</f>
        <v>0.32279187302289974</v>
      </c>
      <c r="E58" s="12">
        <f>C58*12</f>
        <v>13999.999999999998</v>
      </c>
    </row>
    <row r="59" spans="1:5" ht="15.6" x14ac:dyDescent="0.3">
      <c r="A59" s="20" t="s">
        <v>69</v>
      </c>
      <c r="B59" s="45" t="s">
        <v>67</v>
      </c>
      <c r="C59" s="66">
        <f>E59/12</f>
        <v>1166.6666666666667</v>
      </c>
      <c r="D59" s="44">
        <f>C59/C7</f>
        <v>0.3227918730228998</v>
      </c>
      <c r="E59" s="45">
        <v>14000</v>
      </c>
    </row>
    <row r="60" spans="1:5" ht="15.6" x14ac:dyDescent="0.3">
      <c r="A60" s="20" t="s">
        <v>70</v>
      </c>
      <c r="B60" s="45"/>
      <c r="C60" s="66"/>
      <c r="D60" s="44"/>
      <c r="E60" s="45"/>
    </row>
    <row r="61" spans="1:5" ht="15.6" x14ac:dyDescent="0.3">
      <c r="A61" s="20" t="s">
        <v>78</v>
      </c>
      <c r="B61" s="45"/>
      <c r="C61" s="66"/>
      <c r="D61" s="44"/>
      <c r="E61" s="45"/>
    </row>
    <row r="62" spans="1:5" ht="15.6" x14ac:dyDescent="0.3">
      <c r="A62" s="3"/>
      <c r="B62" s="36" t="s">
        <v>66</v>
      </c>
      <c r="C62" s="36"/>
      <c r="D62" s="37">
        <f>SUM(D59:D61)</f>
        <v>0.3227918730228998</v>
      </c>
      <c r="E62" s="36"/>
    </row>
    <row r="63" spans="1:5" x14ac:dyDescent="0.3">
      <c r="A63" s="85" t="s">
        <v>108</v>
      </c>
      <c r="B63" s="86"/>
      <c r="C63" s="86"/>
      <c r="D63" s="86"/>
      <c r="E63" s="87"/>
    </row>
    <row r="64" spans="1:5" x14ac:dyDescent="0.3">
      <c r="A64" s="88"/>
      <c r="B64" s="89"/>
      <c r="C64" s="89"/>
      <c r="D64" s="89"/>
      <c r="E64" s="90"/>
    </row>
    <row r="65" spans="1:5" x14ac:dyDescent="0.3">
      <c r="A65" s="88"/>
      <c r="B65" s="89"/>
      <c r="C65" s="89"/>
      <c r="D65" s="89"/>
      <c r="E65" s="90"/>
    </row>
    <row r="66" spans="1:5" x14ac:dyDescent="0.3">
      <c r="A66" s="91"/>
      <c r="B66" s="92"/>
      <c r="C66" s="92"/>
      <c r="D66" s="92"/>
      <c r="E66" s="93"/>
    </row>
    <row r="67" spans="1:5" ht="39" customHeight="1" x14ac:dyDescent="0.3">
      <c r="A67" s="94" t="s">
        <v>109</v>
      </c>
      <c r="B67" s="95"/>
      <c r="C67" s="2"/>
      <c r="D67" s="2"/>
      <c r="E67" s="2"/>
    </row>
  </sheetData>
  <mergeCells count="18">
    <mergeCell ref="A2:E4"/>
    <mergeCell ref="A5:B5"/>
    <mergeCell ref="C5:E5"/>
    <mergeCell ref="A6:B6"/>
    <mergeCell ref="C6:E6"/>
    <mergeCell ref="A10:B10"/>
    <mergeCell ref="C10:E10"/>
    <mergeCell ref="A63:E66"/>
    <mergeCell ref="A67:B67"/>
    <mergeCell ref="A7:B7"/>
    <mergeCell ref="C7:E7"/>
    <mergeCell ref="A13:B13"/>
    <mergeCell ref="C13:E13"/>
    <mergeCell ref="A14:E14"/>
    <mergeCell ref="A8:B8"/>
    <mergeCell ref="C8:E8"/>
    <mergeCell ref="A9:B9"/>
    <mergeCell ref="C9:E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7"/>
  <sheetViews>
    <sheetView topLeftCell="A44" workbookViewId="0">
      <selection activeCell="A60" sqref="A60:XFD61"/>
    </sheetView>
  </sheetViews>
  <sheetFormatPr defaultRowHeight="13.8" x14ac:dyDescent="0.3"/>
  <cols>
    <col min="1" max="1" width="8.5546875" style="25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80" t="s">
        <v>81</v>
      </c>
      <c r="B2" s="80"/>
      <c r="C2" s="80"/>
      <c r="D2" s="80"/>
      <c r="E2" s="80"/>
    </row>
    <row r="3" spans="1:5" x14ac:dyDescent="0.3">
      <c r="A3" s="80"/>
      <c r="B3" s="80"/>
      <c r="C3" s="80"/>
      <c r="D3" s="80"/>
      <c r="E3" s="80"/>
    </row>
    <row r="4" spans="1:5" x14ac:dyDescent="0.3">
      <c r="A4" s="81"/>
      <c r="B4" s="81"/>
      <c r="C4" s="81"/>
      <c r="D4" s="81"/>
      <c r="E4" s="81"/>
    </row>
    <row r="5" spans="1:5" ht="15.6" x14ac:dyDescent="0.3">
      <c r="A5" s="74" t="s">
        <v>0</v>
      </c>
      <c r="B5" s="75"/>
      <c r="C5" s="74" t="s">
        <v>1</v>
      </c>
      <c r="D5" s="76"/>
      <c r="E5" s="75"/>
    </row>
    <row r="6" spans="1:5" ht="15.6" x14ac:dyDescent="0.3">
      <c r="A6" s="74" t="s">
        <v>2</v>
      </c>
      <c r="B6" s="75"/>
      <c r="C6" s="77">
        <v>1</v>
      </c>
      <c r="D6" s="78"/>
      <c r="E6" s="79"/>
    </row>
    <row r="7" spans="1:5" ht="15.6" x14ac:dyDescent="0.3">
      <c r="A7" s="74" t="s">
        <v>3</v>
      </c>
      <c r="B7" s="75"/>
      <c r="C7" s="77">
        <v>2759.37</v>
      </c>
      <c r="D7" s="78"/>
      <c r="E7" s="79"/>
    </row>
    <row r="8" spans="1:5" ht="15.6" x14ac:dyDescent="0.3">
      <c r="A8" s="74" t="s">
        <v>4</v>
      </c>
      <c r="B8" s="75"/>
      <c r="C8" s="77">
        <v>407</v>
      </c>
      <c r="D8" s="78"/>
      <c r="E8" s="79"/>
    </row>
    <row r="9" spans="1:5" ht="15.6" x14ac:dyDescent="0.3">
      <c r="A9" s="74" t="s">
        <v>5</v>
      </c>
      <c r="B9" s="75"/>
      <c r="C9" s="77">
        <v>10.48</v>
      </c>
      <c r="D9" s="78"/>
      <c r="E9" s="79"/>
    </row>
    <row r="10" spans="1:5" ht="15.6" x14ac:dyDescent="0.3">
      <c r="A10" s="74" t="s">
        <v>6</v>
      </c>
      <c r="B10" s="75"/>
      <c r="C10" s="77">
        <v>9000</v>
      </c>
      <c r="D10" s="78"/>
      <c r="E10" s="79"/>
    </row>
    <row r="11" spans="1:5" ht="15.6" x14ac:dyDescent="0.3">
      <c r="A11" s="40"/>
      <c r="B11" s="41" t="s">
        <v>54</v>
      </c>
      <c r="C11" s="40"/>
      <c r="D11" s="60">
        <f>C7*C9</f>
        <v>28918.1976</v>
      </c>
      <c r="E11" s="41"/>
    </row>
    <row r="12" spans="1:5" ht="15.6" x14ac:dyDescent="0.3">
      <c r="A12" s="40"/>
      <c r="B12" s="41" t="s">
        <v>60</v>
      </c>
      <c r="C12" s="40"/>
      <c r="D12" s="60">
        <f>D11+(C10/12)</f>
        <v>29668.1976</v>
      </c>
      <c r="E12" s="41"/>
    </row>
    <row r="13" spans="1:5" ht="15.6" x14ac:dyDescent="0.3">
      <c r="A13" s="74" t="s">
        <v>7</v>
      </c>
      <c r="B13" s="75"/>
      <c r="C13" s="96">
        <f>(C7*C9*12)+C10</f>
        <v>356018.37119999999</v>
      </c>
      <c r="D13" s="97"/>
      <c r="E13" s="98"/>
    </row>
    <row r="14" spans="1:5" ht="15.6" x14ac:dyDescent="0.3">
      <c r="A14" s="74" t="s">
        <v>8</v>
      </c>
      <c r="B14" s="76"/>
      <c r="C14" s="76"/>
      <c r="D14" s="76"/>
      <c r="E14" s="75"/>
    </row>
    <row r="15" spans="1:5" ht="46.8" x14ac:dyDescent="0.3">
      <c r="A15" s="3"/>
      <c r="B15" s="6" t="s">
        <v>12</v>
      </c>
      <c r="C15" s="6" t="s">
        <v>13</v>
      </c>
      <c r="D15" s="7" t="s">
        <v>14</v>
      </c>
      <c r="E15" s="6" t="s">
        <v>15</v>
      </c>
    </row>
    <row r="16" spans="1:5" ht="18" x14ac:dyDescent="0.35">
      <c r="A16" s="19">
        <v>1</v>
      </c>
      <c r="B16" s="10" t="s">
        <v>9</v>
      </c>
      <c r="C16" s="17">
        <f>C17+C18</f>
        <v>7934.6265538666667</v>
      </c>
      <c r="D16" s="17">
        <f>D17+D18</f>
        <v>2.9830390740881674</v>
      </c>
      <c r="E16" s="17">
        <f>E17+E18</f>
        <v>95215.518646400014</v>
      </c>
    </row>
    <row r="17" spans="1:5" ht="15.6" x14ac:dyDescent="0.3">
      <c r="A17" s="20" t="s">
        <v>10</v>
      </c>
      <c r="B17" s="5" t="s">
        <v>11</v>
      </c>
      <c r="C17" s="44">
        <f>(D11*13.8%)+(C10*13.8%/12)</f>
        <v>4094.2112688000002</v>
      </c>
      <c r="D17" s="4">
        <f>C17/C7</f>
        <v>1.4837485617369184</v>
      </c>
      <c r="E17" s="4">
        <f>C17*12</f>
        <v>49130.535225600004</v>
      </c>
    </row>
    <row r="18" spans="1:5" ht="15.6" x14ac:dyDescent="0.3">
      <c r="A18" s="3" t="s">
        <v>16</v>
      </c>
      <c r="B18" s="5" t="s">
        <v>17</v>
      </c>
      <c r="C18" s="16">
        <f>SUM(C19:C21)</f>
        <v>3840.4152850666665</v>
      </c>
      <c r="D18" s="16">
        <f>SUM(D19:D22)</f>
        <v>1.499290512351249</v>
      </c>
      <c r="E18" s="16">
        <f t="shared" ref="E18" si="0">SUM(E19:E21)</f>
        <v>46084.983420800003</v>
      </c>
    </row>
    <row r="19" spans="1:5" ht="15.6" x14ac:dyDescent="0.3">
      <c r="A19" s="20" t="s">
        <v>18</v>
      </c>
      <c r="B19" s="5" t="s">
        <v>19</v>
      </c>
      <c r="C19" s="4">
        <f>E19/12</f>
        <v>2112.1666666666665</v>
      </c>
      <c r="D19" s="4">
        <f>C19/C7</f>
        <v>0.76545250063118264</v>
      </c>
      <c r="E19" s="29">
        <v>25346</v>
      </c>
    </row>
    <row r="20" spans="1:5" ht="42" x14ac:dyDescent="0.3">
      <c r="A20" s="20" t="s">
        <v>20</v>
      </c>
      <c r="B20" s="9" t="s">
        <v>21</v>
      </c>
      <c r="C20" s="4">
        <f>D20*C7</f>
        <v>745.0299</v>
      </c>
      <c r="D20" s="1">
        <v>0.27</v>
      </c>
      <c r="E20" s="4">
        <f>C20*12</f>
        <v>8940.3588</v>
      </c>
    </row>
    <row r="21" spans="1:5" ht="15.6" x14ac:dyDescent="0.3">
      <c r="A21" s="20" t="s">
        <v>22</v>
      </c>
      <c r="B21" s="5" t="s">
        <v>23</v>
      </c>
      <c r="C21" s="4">
        <f>D11*3.4%</f>
        <v>983.21871840000006</v>
      </c>
      <c r="D21" s="4">
        <f>C21/C7</f>
        <v>0.35632000000000003</v>
      </c>
      <c r="E21" s="4">
        <f>C21*12</f>
        <v>11798.624620800001</v>
      </c>
    </row>
    <row r="22" spans="1:5" ht="15.6" x14ac:dyDescent="0.3">
      <c r="A22" s="20" t="s">
        <v>62</v>
      </c>
      <c r="B22" s="5" t="s">
        <v>63</v>
      </c>
      <c r="C22" s="4">
        <f>E22/12</f>
        <v>296.68197600000002</v>
      </c>
      <c r="D22" s="4">
        <f>C22/C7</f>
        <v>0.10751801172006654</v>
      </c>
      <c r="E22" s="4">
        <f>C13*1%</f>
        <v>3560.183712</v>
      </c>
    </row>
    <row r="23" spans="1:5" ht="18" x14ac:dyDescent="0.35">
      <c r="A23" s="21" t="s">
        <v>24</v>
      </c>
      <c r="B23" s="10" t="s">
        <v>25</v>
      </c>
      <c r="C23" s="17">
        <f>C24+C28+C34</f>
        <v>17915.539799999999</v>
      </c>
      <c r="D23" s="17">
        <f>D24+D28+D34</f>
        <v>6.492619619695799</v>
      </c>
      <c r="E23" s="17">
        <f>E24+E28+E34</f>
        <v>214986.47760000001</v>
      </c>
    </row>
    <row r="24" spans="1:5" ht="17.399999999999999" x14ac:dyDescent="0.3">
      <c r="A24" s="22" t="s">
        <v>26</v>
      </c>
      <c r="B24" s="11" t="s">
        <v>27</v>
      </c>
      <c r="C24" s="18">
        <f>SUM(C25:C27)</f>
        <v>641.95176666666657</v>
      </c>
      <c r="D24" s="18">
        <f>SUM(D25:D27)</f>
        <v>0.23264432340232249</v>
      </c>
      <c r="E24" s="18">
        <f>SUM(E25:E27)</f>
        <v>7703.4211999999998</v>
      </c>
    </row>
    <row r="25" spans="1:5" ht="15.6" x14ac:dyDescent="0.3">
      <c r="A25" s="20" t="s">
        <v>28</v>
      </c>
      <c r="B25" s="9" t="s">
        <v>58</v>
      </c>
      <c r="C25" s="4">
        <f>D25*C7</f>
        <v>496.68659999999994</v>
      </c>
      <c r="D25" s="1">
        <v>0.18</v>
      </c>
      <c r="E25" s="4">
        <f>C25*12</f>
        <v>5960.2391999999991</v>
      </c>
    </row>
    <row r="26" spans="1:5" ht="15.6" x14ac:dyDescent="0.3">
      <c r="A26" s="20" t="s">
        <v>29</v>
      </c>
      <c r="B26" s="1" t="s">
        <v>30</v>
      </c>
      <c r="C26" s="4">
        <f>D26*C7</f>
        <v>137.96850000000001</v>
      </c>
      <c r="D26" s="1">
        <v>0.05</v>
      </c>
      <c r="E26" s="4">
        <f>C26*12</f>
        <v>1655.6220000000001</v>
      </c>
    </row>
    <row r="27" spans="1:5" ht="15.6" x14ac:dyDescent="0.3">
      <c r="A27" s="47" t="s">
        <v>31</v>
      </c>
      <c r="B27" s="45" t="s">
        <v>55</v>
      </c>
      <c r="C27" s="44">
        <f>E27/12</f>
        <v>7.2966666666666669</v>
      </c>
      <c r="D27" s="46">
        <f>C27/C7</f>
        <v>2.6443234023225109E-3</v>
      </c>
      <c r="E27" s="45">
        <f>87.56*1</f>
        <v>87.56</v>
      </c>
    </row>
    <row r="28" spans="1:5" ht="17.399999999999999" x14ac:dyDescent="0.3">
      <c r="A28" s="55" t="s">
        <v>32</v>
      </c>
      <c r="B28" s="13" t="s">
        <v>33</v>
      </c>
      <c r="C28" s="18">
        <f>SUM(C29:C33)</f>
        <v>9358.7998000000007</v>
      </c>
      <c r="D28" s="18">
        <f>SUM(D29:D33)</f>
        <v>3.3916436722875143</v>
      </c>
      <c r="E28" s="18">
        <f>SUM(E29:E33)</f>
        <v>112305.59760000001</v>
      </c>
    </row>
    <row r="29" spans="1:5" ht="15.6" x14ac:dyDescent="0.3">
      <c r="A29" s="47" t="s">
        <v>34</v>
      </c>
      <c r="B29" s="9" t="s">
        <v>59</v>
      </c>
      <c r="C29" s="4">
        <f>D29*C7</f>
        <v>4828.8975</v>
      </c>
      <c r="D29" s="1">
        <v>1.75</v>
      </c>
      <c r="E29" s="4">
        <f>C29*12</f>
        <v>57946.770000000004</v>
      </c>
    </row>
    <row r="30" spans="1:5" ht="15.6" x14ac:dyDescent="0.3">
      <c r="A30" s="47" t="s">
        <v>35</v>
      </c>
      <c r="B30" s="45" t="s">
        <v>36</v>
      </c>
      <c r="C30" s="45">
        <v>2350</v>
      </c>
      <c r="D30" s="4">
        <f>C30/C7</f>
        <v>0.85164367228751492</v>
      </c>
      <c r="E30" s="1">
        <f>C30*12</f>
        <v>28200</v>
      </c>
    </row>
    <row r="31" spans="1:5" ht="15.6" x14ac:dyDescent="0.3">
      <c r="A31" s="47" t="s">
        <v>37</v>
      </c>
      <c r="B31" s="1" t="s">
        <v>30</v>
      </c>
      <c r="C31" s="4">
        <f>D31*C7</f>
        <v>248.34329999999997</v>
      </c>
      <c r="D31" s="1">
        <v>0.09</v>
      </c>
      <c r="E31" s="4">
        <f>C31*12</f>
        <v>2980.1195999999995</v>
      </c>
    </row>
    <row r="32" spans="1:5" ht="15.6" x14ac:dyDescent="0.3">
      <c r="A32" s="47" t="s">
        <v>38</v>
      </c>
      <c r="B32" s="1" t="s">
        <v>40</v>
      </c>
      <c r="C32" s="4">
        <f>D32*C7</f>
        <v>82.781099999999995</v>
      </c>
      <c r="D32" s="1">
        <v>0.03</v>
      </c>
      <c r="E32" s="4">
        <f>C32*12</f>
        <v>993.3732</v>
      </c>
    </row>
    <row r="33" spans="1:5" ht="15.6" x14ac:dyDescent="0.3">
      <c r="A33" s="47" t="s">
        <v>39</v>
      </c>
      <c r="B33" s="1" t="s">
        <v>41</v>
      </c>
      <c r="C33" s="4">
        <f>D33*C7</f>
        <v>1848.7779</v>
      </c>
      <c r="D33" s="1">
        <v>0.67</v>
      </c>
      <c r="E33" s="4">
        <f>C33*12</f>
        <v>22185.334800000001</v>
      </c>
    </row>
    <row r="34" spans="1:5" ht="31.2" x14ac:dyDescent="0.3">
      <c r="A34" s="55" t="s">
        <v>42</v>
      </c>
      <c r="B34" s="14" t="s">
        <v>43</v>
      </c>
      <c r="C34" s="18">
        <f>SUM(C35:C40)</f>
        <v>7914.7882333333318</v>
      </c>
      <c r="D34" s="18">
        <f>SUM(D35:D40)</f>
        <v>2.8683316240059624</v>
      </c>
      <c r="E34" s="18">
        <f>SUM(E35:E40)</f>
        <v>94977.458800000008</v>
      </c>
    </row>
    <row r="35" spans="1:5" ht="27" x14ac:dyDescent="0.3">
      <c r="A35" s="47" t="s">
        <v>44</v>
      </c>
      <c r="B35" s="8" t="s">
        <v>68</v>
      </c>
      <c r="C35" s="4">
        <f>D35*C7</f>
        <v>6981.2060999999994</v>
      </c>
      <c r="D35" s="1">
        <v>2.5299999999999998</v>
      </c>
      <c r="E35" s="4">
        <f>C35*12</f>
        <v>83774.473199999993</v>
      </c>
    </row>
    <row r="36" spans="1:5" ht="15.6" x14ac:dyDescent="0.3">
      <c r="A36" s="47" t="s">
        <v>46</v>
      </c>
      <c r="B36" s="48" t="s">
        <v>45</v>
      </c>
      <c r="C36" s="44">
        <f>D36*C7</f>
        <v>248.34329999999997</v>
      </c>
      <c r="D36" s="45">
        <v>0.09</v>
      </c>
      <c r="E36" s="4">
        <f t="shared" ref="E36:E40" si="1">C36*12</f>
        <v>2980.1195999999995</v>
      </c>
    </row>
    <row r="37" spans="1:5" ht="15.6" x14ac:dyDescent="0.3">
      <c r="A37" s="47" t="s">
        <v>47</v>
      </c>
      <c r="B37" s="45" t="s">
        <v>48</v>
      </c>
      <c r="C37" s="44">
        <f>D37*C7</f>
        <v>55.187399999999997</v>
      </c>
      <c r="D37" s="45">
        <v>0.02</v>
      </c>
      <c r="E37" s="4">
        <f t="shared" si="1"/>
        <v>662.24879999999996</v>
      </c>
    </row>
    <row r="38" spans="1:5" ht="15.6" x14ac:dyDescent="0.3">
      <c r="A38" s="47" t="s">
        <v>49</v>
      </c>
      <c r="B38" s="45" t="s">
        <v>50</v>
      </c>
      <c r="C38" s="44">
        <f>D38*C7</f>
        <v>82.781099999999995</v>
      </c>
      <c r="D38" s="45">
        <v>0.03</v>
      </c>
      <c r="E38" s="4">
        <f t="shared" si="1"/>
        <v>993.3732</v>
      </c>
    </row>
    <row r="39" spans="1:5" ht="15.6" x14ac:dyDescent="0.3">
      <c r="A39" s="47" t="s">
        <v>51</v>
      </c>
      <c r="B39" s="45" t="s">
        <v>52</v>
      </c>
      <c r="C39" s="49">
        <f>E39/12</f>
        <v>271.33333333333331</v>
      </c>
      <c r="D39" s="49">
        <f>C39/C7</f>
        <v>9.8331624005962709E-2</v>
      </c>
      <c r="E39" s="31">
        <f>C8*4*2</f>
        <v>3256</v>
      </c>
    </row>
    <row r="40" spans="1:5" ht="15.6" x14ac:dyDescent="0.3">
      <c r="A40" s="20" t="s">
        <v>53</v>
      </c>
      <c r="B40" s="1" t="s">
        <v>30</v>
      </c>
      <c r="C40" s="4">
        <f>D40*C7</f>
        <v>275.93700000000001</v>
      </c>
      <c r="D40" s="1">
        <v>0.1</v>
      </c>
      <c r="E40" s="4">
        <f t="shared" si="1"/>
        <v>3311.2440000000001</v>
      </c>
    </row>
    <row r="41" spans="1:5" ht="17.399999999999999" x14ac:dyDescent="0.3">
      <c r="A41" s="22" t="s">
        <v>64</v>
      </c>
      <c r="B41" s="12" t="s">
        <v>56</v>
      </c>
      <c r="C41" s="12">
        <f>D41*C7</f>
        <v>2771.3492701333375</v>
      </c>
      <c r="D41" s="18">
        <f>C9-D16-D23</f>
        <v>1.004341306216034</v>
      </c>
      <c r="E41" s="18">
        <f>C41*12</f>
        <v>33256.191241600049</v>
      </c>
    </row>
    <row r="42" spans="1:5" ht="15.6" x14ac:dyDescent="0.3">
      <c r="A42" s="20" t="s">
        <v>71</v>
      </c>
      <c r="B42" s="1" t="s">
        <v>72</v>
      </c>
      <c r="C42" s="4">
        <f>E42/12</f>
        <v>2771.3491666666669</v>
      </c>
      <c r="D42" s="4">
        <f>C42/C7</f>
        <v>1.0043412687195508</v>
      </c>
      <c r="E42" s="45">
        <v>33256.19</v>
      </c>
    </row>
    <row r="43" spans="1:5" ht="15.6" x14ac:dyDescent="0.3">
      <c r="A43" s="20" t="s">
        <v>73</v>
      </c>
      <c r="B43" s="1"/>
      <c r="C43" s="4">
        <f>E43/12</f>
        <v>0</v>
      </c>
      <c r="D43" s="4">
        <f>C43/C7</f>
        <v>0</v>
      </c>
      <c r="E43" s="45"/>
    </row>
    <row r="44" spans="1:5" ht="15.6" x14ac:dyDescent="0.3">
      <c r="A44" s="20" t="s">
        <v>74</v>
      </c>
      <c r="B44" s="1"/>
      <c r="C44" s="4">
        <f>E44/12</f>
        <v>0</v>
      </c>
      <c r="D44" s="4">
        <f>C44/C7</f>
        <v>0</v>
      </c>
      <c r="E44" s="45"/>
    </row>
    <row r="45" spans="1:5" ht="15.6" x14ac:dyDescent="0.3">
      <c r="A45" s="20" t="s">
        <v>75</v>
      </c>
      <c r="B45" s="1"/>
      <c r="C45" s="4">
        <f t="shared" ref="C45:C50" si="2">E45/12</f>
        <v>0</v>
      </c>
      <c r="D45" s="4">
        <f>C45/C7</f>
        <v>0</v>
      </c>
      <c r="E45" s="45"/>
    </row>
    <row r="46" spans="1:5" ht="15.6" x14ac:dyDescent="0.3">
      <c r="A46" s="20" t="s">
        <v>76</v>
      </c>
      <c r="B46" s="1"/>
      <c r="C46" s="4">
        <f>E46/12</f>
        <v>0</v>
      </c>
      <c r="D46" s="4">
        <f>C46/C7</f>
        <v>0</v>
      </c>
      <c r="E46" s="45"/>
    </row>
    <row r="47" spans="1:5" ht="15.6" x14ac:dyDescent="0.3">
      <c r="A47" s="20" t="s">
        <v>77</v>
      </c>
      <c r="B47" s="1"/>
      <c r="C47" s="4">
        <f t="shared" si="2"/>
        <v>0</v>
      </c>
      <c r="D47" s="4">
        <f>C47/C7</f>
        <v>0</v>
      </c>
      <c r="E47" s="45"/>
    </row>
    <row r="48" spans="1:5" ht="15.6" x14ac:dyDescent="0.3">
      <c r="A48" s="20" t="s">
        <v>96</v>
      </c>
      <c r="B48" s="1"/>
      <c r="C48" s="4">
        <f t="shared" si="2"/>
        <v>0</v>
      </c>
      <c r="D48" s="4">
        <f>C48/C13</f>
        <v>0</v>
      </c>
      <c r="E48" s="45"/>
    </row>
    <row r="49" spans="1:5" ht="15.6" x14ac:dyDescent="0.3">
      <c r="A49" s="32" t="s">
        <v>97</v>
      </c>
      <c r="B49" s="1"/>
      <c r="C49" s="4">
        <f t="shared" si="2"/>
        <v>0</v>
      </c>
      <c r="D49" s="4">
        <f>C49/C7</f>
        <v>0</v>
      </c>
      <c r="E49" s="45"/>
    </row>
    <row r="50" spans="1:5" ht="15.6" x14ac:dyDescent="0.3">
      <c r="A50" s="20" t="s">
        <v>98</v>
      </c>
      <c r="B50" s="1"/>
      <c r="C50" s="4">
        <f t="shared" si="2"/>
        <v>0</v>
      </c>
      <c r="D50" s="4">
        <f>C50/C7</f>
        <v>0</v>
      </c>
      <c r="E50" s="45"/>
    </row>
    <row r="51" spans="1:5" ht="15.6" x14ac:dyDescent="0.3">
      <c r="A51" s="20"/>
      <c r="B51" s="1"/>
      <c r="C51" s="4"/>
      <c r="D51" s="4"/>
      <c r="E51" s="45"/>
    </row>
    <row r="52" spans="1:5" ht="15.6" x14ac:dyDescent="0.3">
      <c r="A52" s="20"/>
      <c r="B52" s="1"/>
      <c r="C52" s="4"/>
      <c r="D52" s="4"/>
      <c r="E52" s="45"/>
    </row>
    <row r="53" spans="1:5" ht="15.6" x14ac:dyDescent="0.3">
      <c r="A53" s="20"/>
      <c r="B53" s="1"/>
      <c r="C53" s="4"/>
      <c r="D53" s="4"/>
      <c r="E53" s="45"/>
    </row>
    <row r="54" spans="1:5" ht="15.6" x14ac:dyDescent="0.3">
      <c r="A54" s="20"/>
      <c r="B54" s="1"/>
      <c r="C54" s="4"/>
      <c r="D54" s="4"/>
      <c r="E54" s="45"/>
    </row>
    <row r="55" spans="1:5" ht="15.6" x14ac:dyDescent="0.3">
      <c r="A55" s="20"/>
      <c r="B55" s="1"/>
      <c r="C55" s="4"/>
      <c r="D55" s="4"/>
      <c r="E55" s="45"/>
    </row>
    <row r="56" spans="1:5" ht="15.6" x14ac:dyDescent="0.3">
      <c r="A56" s="20"/>
      <c r="B56" s="34" t="s">
        <v>66</v>
      </c>
      <c r="C56" s="35">
        <f>SUM(C42:C55)</f>
        <v>2771.3491666666669</v>
      </c>
      <c r="D56" s="35">
        <f>SUM(D42:D55)</f>
        <v>1.0043412687195508</v>
      </c>
      <c r="E56" s="34">
        <f>SUM(E42:E55)</f>
        <v>33256.19</v>
      </c>
    </row>
    <row r="57" spans="1:5" ht="15.6" x14ac:dyDescent="0.3">
      <c r="A57" s="27"/>
      <c r="B57" s="28" t="s">
        <v>57</v>
      </c>
      <c r="C57" s="26">
        <f>D57*C7</f>
        <v>28918.1976</v>
      </c>
      <c r="D57" s="26">
        <f>D41+D23+D16</f>
        <v>10.48</v>
      </c>
      <c r="E57" s="26">
        <f>C57*12</f>
        <v>347018.37119999999</v>
      </c>
    </row>
    <row r="58" spans="1:5" ht="15.6" x14ac:dyDescent="0.3">
      <c r="A58" s="27" t="s">
        <v>65</v>
      </c>
      <c r="B58" s="12" t="s">
        <v>61</v>
      </c>
      <c r="C58" s="12">
        <f>D58*C7</f>
        <v>750</v>
      </c>
      <c r="D58" s="18">
        <f>C10/C7/12</f>
        <v>0.27180117200665371</v>
      </c>
      <c r="E58" s="12">
        <f>C58*12</f>
        <v>9000</v>
      </c>
    </row>
    <row r="59" spans="1:5" ht="15.6" x14ac:dyDescent="0.3">
      <c r="A59" s="20" t="s">
        <v>69</v>
      </c>
      <c r="B59" s="45" t="s">
        <v>67</v>
      </c>
      <c r="C59" s="66">
        <f>E59/12</f>
        <v>750</v>
      </c>
      <c r="D59" s="44">
        <f>C59/C7</f>
        <v>0.27180117200665371</v>
      </c>
      <c r="E59" s="45">
        <v>9000</v>
      </c>
    </row>
    <row r="60" spans="1:5" ht="15.6" x14ac:dyDescent="0.3">
      <c r="A60" s="20" t="s">
        <v>70</v>
      </c>
      <c r="B60" s="45"/>
      <c r="C60" s="66"/>
      <c r="D60" s="44"/>
      <c r="E60" s="45"/>
    </row>
    <row r="61" spans="1:5" ht="15.6" x14ac:dyDescent="0.3">
      <c r="A61" s="20" t="s">
        <v>78</v>
      </c>
      <c r="B61" s="45"/>
      <c r="C61" s="66"/>
      <c r="D61" s="44"/>
      <c r="E61" s="45"/>
    </row>
    <row r="62" spans="1:5" ht="15.6" x14ac:dyDescent="0.3">
      <c r="A62" s="3"/>
      <c r="B62" s="36" t="s">
        <v>66</v>
      </c>
      <c r="C62" s="36"/>
      <c r="D62" s="37">
        <f>SUM(D59:D61)</f>
        <v>0.27180117200665371</v>
      </c>
      <c r="E62" s="36"/>
    </row>
    <row r="63" spans="1:5" x14ac:dyDescent="0.3">
      <c r="A63" s="85" t="s">
        <v>108</v>
      </c>
      <c r="B63" s="86"/>
      <c r="C63" s="86"/>
      <c r="D63" s="86"/>
      <c r="E63" s="87"/>
    </row>
    <row r="64" spans="1:5" x14ac:dyDescent="0.3">
      <c r="A64" s="88"/>
      <c r="B64" s="89"/>
      <c r="C64" s="89"/>
      <c r="D64" s="89"/>
      <c r="E64" s="90"/>
    </row>
    <row r="65" spans="1:5" x14ac:dyDescent="0.3">
      <c r="A65" s="88"/>
      <c r="B65" s="89"/>
      <c r="C65" s="89"/>
      <c r="D65" s="89"/>
      <c r="E65" s="90"/>
    </row>
    <row r="66" spans="1:5" x14ac:dyDescent="0.3">
      <c r="A66" s="91"/>
      <c r="B66" s="92"/>
      <c r="C66" s="92"/>
      <c r="D66" s="92"/>
      <c r="E66" s="93"/>
    </row>
    <row r="67" spans="1:5" ht="42" customHeight="1" x14ac:dyDescent="0.3">
      <c r="A67" s="94" t="s">
        <v>109</v>
      </c>
      <c r="B67" s="95"/>
      <c r="C67" s="2"/>
      <c r="D67" s="2"/>
      <c r="E67" s="2"/>
    </row>
  </sheetData>
  <mergeCells count="18">
    <mergeCell ref="A2:E4"/>
    <mergeCell ref="A5:B5"/>
    <mergeCell ref="C5:E5"/>
    <mergeCell ref="A6:B6"/>
    <mergeCell ref="C6:E6"/>
    <mergeCell ref="A10:B10"/>
    <mergeCell ref="C10:E10"/>
    <mergeCell ref="A63:E66"/>
    <mergeCell ref="A67:B67"/>
    <mergeCell ref="A7:B7"/>
    <mergeCell ref="C7:E7"/>
    <mergeCell ref="A13:B13"/>
    <mergeCell ref="C13:E13"/>
    <mergeCell ref="A14:E14"/>
    <mergeCell ref="A8:B8"/>
    <mergeCell ref="C8:E8"/>
    <mergeCell ref="A9:B9"/>
    <mergeCell ref="C9:E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0"/>
  <sheetViews>
    <sheetView tabSelected="1" topLeftCell="A25" workbookViewId="0">
      <selection activeCell="F10" sqref="F10:I10"/>
    </sheetView>
  </sheetViews>
  <sheetFormatPr defaultRowHeight="13.8" x14ac:dyDescent="0.3"/>
  <cols>
    <col min="1" max="1" width="8.5546875" style="25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9" x14ac:dyDescent="0.3">
      <c r="A2" s="80" t="s">
        <v>110</v>
      </c>
      <c r="B2" s="80"/>
      <c r="C2" s="80"/>
      <c r="D2" s="80"/>
      <c r="E2" s="80"/>
    </row>
    <row r="3" spans="1:9" x14ac:dyDescent="0.3">
      <c r="A3" s="80"/>
      <c r="B3" s="80"/>
      <c r="C3" s="80"/>
      <c r="D3" s="80"/>
      <c r="E3" s="80"/>
    </row>
    <row r="4" spans="1:9" x14ac:dyDescent="0.3">
      <c r="A4" s="81"/>
      <c r="B4" s="81"/>
      <c r="C4" s="81"/>
      <c r="D4" s="81"/>
      <c r="E4" s="81"/>
    </row>
    <row r="5" spans="1:9" ht="15.6" x14ac:dyDescent="0.3">
      <c r="A5" s="74" t="s">
        <v>0</v>
      </c>
      <c r="B5" s="75"/>
      <c r="C5" s="74" t="s">
        <v>1</v>
      </c>
      <c r="D5" s="76"/>
      <c r="E5" s="75"/>
    </row>
    <row r="6" spans="1:9" ht="15.6" x14ac:dyDescent="0.3">
      <c r="A6" s="74" t="s">
        <v>2</v>
      </c>
      <c r="B6" s="75"/>
      <c r="C6" s="77">
        <v>1</v>
      </c>
      <c r="D6" s="78"/>
      <c r="E6" s="79"/>
    </row>
    <row r="7" spans="1:9" ht="15.6" x14ac:dyDescent="0.3">
      <c r="A7" s="74" t="s">
        <v>3</v>
      </c>
      <c r="B7" s="75"/>
      <c r="C7" s="77">
        <v>2707.89</v>
      </c>
      <c r="D7" s="78"/>
      <c r="E7" s="79"/>
    </row>
    <row r="8" spans="1:9" ht="15.6" x14ac:dyDescent="0.3">
      <c r="A8" s="74" t="s">
        <v>4</v>
      </c>
      <c r="B8" s="75"/>
      <c r="C8" s="77">
        <v>407</v>
      </c>
      <c r="D8" s="78"/>
      <c r="E8" s="79"/>
    </row>
    <row r="9" spans="1:9" ht="15.6" x14ac:dyDescent="0.3">
      <c r="A9" s="74" t="s">
        <v>5</v>
      </c>
      <c r="B9" s="75"/>
      <c r="C9" s="77">
        <v>9.48</v>
      </c>
      <c r="D9" s="78"/>
      <c r="E9" s="79"/>
    </row>
    <row r="10" spans="1:9" ht="15.6" x14ac:dyDescent="0.3">
      <c r="A10" s="74" t="s">
        <v>6</v>
      </c>
      <c r="B10" s="75"/>
      <c r="C10" s="77">
        <v>9300</v>
      </c>
      <c r="D10" s="78"/>
      <c r="E10" s="79"/>
      <c r="F10" s="99"/>
      <c r="G10" s="100"/>
      <c r="H10" s="100"/>
      <c r="I10" s="100"/>
    </row>
    <row r="11" spans="1:9" ht="15.6" x14ac:dyDescent="0.3">
      <c r="A11" s="40"/>
      <c r="B11" s="41" t="s">
        <v>54</v>
      </c>
      <c r="C11" s="58"/>
      <c r="D11" s="60">
        <f>C7*C9</f>
        <v>25670.797200000001</v>
      </c>
      <c r="E11" s="59"/>
    </row>
    <row r="12" spans="1:9" ht="15.6" x14ac:dyDescent="0.3">
      <c r="A12" s="40"/>
      <c r="B12" s="41" t="s">
        <v>60</v>
      </c>
      <c r="C12" s="58"/>
      <c r="D12" s="60">
        <f>D11+(C10/12)</f>
        <v>26445.797200000001</v>
      </c>
      <c r="E12" s="59"/>
    </row>
    <row r="13" spans="1:9" ht="15.6" x14ac:dyDescent="0.3">
      <c r="A13" s="74" t="s">
        <v>7</v>
      </c>
      <c r="B13" s="75"/>
      <c r="C13" s="96">
        <f>(C7*C9*12)+C10</f>
        <v>317349.56640000001</v>
      </c>
      <c r="D13" s="97"/>
      <c r="E13" s="98"/>
    </row>
    <row r="14" spans="1:9" ht="15.6" x14ac:dyDescent="0.3">
      <c r="A14" s="74" t="s">
        <v>8</v>
      </c>
      <c r="B14" s="76"/>
      <c r="C14" s="76"/>
      <c r="D14" s="76"/>
      <c r="E14" s="75"/>
    </row>
    <row r="15" spans="1:9" ht="46.8" x14ac:dyDescent="0.3">
      <c r="A15" s="3"/>
      <c r="B15" s="6" t="s">
        <v>12</v>
      </c>
      <c r="C15" s="6" t="s">
        <v>13</v>
      </c>
      <c r="D15" s="7" t="s">
        <v>14</v>
      </c>
      <c r="E15" s="6" t="s">
        <v>15</v>
      </c>
    </row>
    <row r="16" spans="1:9" ht="18" x14ac:dyDescent="0.35">
      <c r="A16" s="19">
        <v>1</v>
      </c>
      <c r="B16" s="10" t="s">
        <v>9</v>
      </c>
      <c r="C16" s="17">
        <f>C17+C18</f>
        <v>7237.6240850666672</v>
      </c>
      <c r="D16" s="17">
        <f>D17+D18</f>
        <v>2.7704530306130111</v>
      </c>
      <c r="E16" s="17">
        <f>E17+E18</f>
        <v>86851.489020800014</v>
      </c>
    </row>
    <row r="17" spans="1:5" ht="15.6" x14ac:dyDescent="0.3">
      <c r="A17" s="20" t="s">
        <v>10</v>
      </c>
      <c r="B17" s="5" t="s">
        <v>11</v>
      </c>
      <c r="C17" s="44">
        <f>(D11*13.8%)+(C10*13.8%/12)</f>
        <v>3649.5200136000003</v>
      </c>
      <c r="D17" s="44">
        <f>C17/C7</f>
        <v>1.3477356959108384</v>
      </c>
      <c r="E17" s="44">
        <f>C17*12</f>
        <v>43794.240163200004</v>
      </c>
    </row>
    <row r="18" spans="1:5" ht="15.6" x14ac:dyDescent="0.3">
      <c r="A18" s="3" t="s">
        <v>16</v>
      </c>
      <c r="B18" s="5" t="s">
        <v>17</v>
      </c>
      <c r="C18" s="52">
        <f>SUM(C19:C21)</f>
        <v>3588.1040714666669</v>
      </c>
      <c r="D18" s="52">
        <f>SUM(D19:D22)</f>
        <v>1.4227173347021727</v>
      </c>
      <c r="E18" s="52">
        <f t="shared" ref="E18" si="0">SUM(E19:E21)</f>
        <v>43057.248857600003</v>
      </c>
    </row>
    <row r="19" spans="1:5" ht="15.6" x14ac:dyDescent="0.3">
      <c r="A19" s="20" t="s">
        <v>18</v>
      </c>
      <c r="B19" s="5" t="s">
        <v>19</v>
      </c>
      <c r="C19" s="44">
        <f>E19/12</f>
        <v>1984.1666666666667</v>
      </c>
      <c r="D19" s="44">
        <f>C19/C7</f>
        <v>0.73273532775211214</v>
      </c>
      <c r="E19" s="44">
        <v>23810</v>
      </c>
    </row>
    <row r="20" spans="1:5" ht="42" x14ac:dyDescent="0.3">
      <c r="A20" s="20" t="s">
        <v>20</v>
      </c>
      <c r="B20" s="9" t="s">
        <v>21</v>
      </c>
      <c r="C20" s="44">
        <f>D20*C7</f>
        <v>731.13030000000003</v>
      </c>
      <c r="D20" s="45">
        <v>0.27</v>
      </c>
      <c r="E20" s="44">
        <f>C20*12</f>
        <v>8773.5636000000013</v>
      </c>
    </row>
    <row r="21" spans="1:5" ht="15.6" x14ac:dyDescent="0.3">
      <c r="A21" s="20" t="s">
        <v>22</v>
      </c>
      <c r="B21" s="5" t="s">
        <v>23</v>
      </c>
      <c r="C21" s="4">
        <f>D11*3.4%</f>
        <v>872.80710480000005</v>
      </c>
      <c r="D21" s="4">
        <f>C21/C7</f>
        <v>0.32232000000000005</v>
      </c>
      <c r="E21" s="4">
        <f>C21*12</f>
        <v>10473.6852576</v>
      </c>
    </row>
    <row r="22" spans="1:5" ht="15.6" x14ac:dyDescent="0.3">
      <c r="A22" s="20" t="s">
        <v>62</v>
      </c>
      <c r="B22" s="5" t="s">
        <v>63</v>
      </c>
      <c r="C22" s="4">
        <f>E22/12</f>
        <v>264.45797199999998</v>
      </c>
      <c r="D22" s="4">
        <f>C22/C7</f>
        <v>9.7662006950060748E-2</v>
      </c>
      <c r="E22" s="4">
        <f>C13*1%</f>
        <v>3173.495664</v>
      </c>
    </row>
    <row r="23" spans="1:5" ht="18" x14ac:dyDescent="0.35">
      <c r="A23" s="21" t="s">
        <v>24</v>
      </c>
      <c r="B23" s="10" t="s">
        <v>25</v>
      </c>
      <c r="C23" s="17">
        <f>C24+C28+C34</f>
        <v>16455.3406</v>
      </c>
      <c r="D23" s="17">
        <f>D24+D28+D34</f>
        <v>6.0768127952021675</v>
      </c>
      <c r="E23" s="17">
        <f>E24+E28+E34</f>
        <v>197464.08719999998</v>
      </c>
    </row>
    <row r="24" spans="1:5" ht="17.399999999999999" x14ac:dyDescent="0.3">
      <c r="A24" s="22" t="s">
        <v>26</v>
      </c>
      <c r="B24" s="11" t="s">
        <v>27</v>
      </c>
      <c r="C24" s="18">
        <f>SUM(C25:C27)</f>
        <v>630.11136666666653</v>
      </c>
      <c r="D24" s="18">
        <f>SUM(D25:D27)</f>
        <v>0.23269459493061631</v>
      </c>
      <c r="E24" s="18">
        <f>SUM(E25:E27)</f>
        <v>7561.3363999999992</v>
      </c>
    </row>
    <row r="25" spans="1:5" ht="15.6" x14ac:dyDescent="0.3">
      <c r="A25" s="20" t="s">
        <v>28</v>
      </c>
      <c r="B25" s="9" t="s">
        <v>58</v>
      </c>
      <c r="C25" s="4">
        <f>D25*C7</f>
        <v>487.42019999999997</v>
      </c>
      <c r="D25" s="1">
        <v>0.18</v>
      </c>
      <c r="E25" s="4">
        <f>C25*12</f>
        <v>5849.0423999999994</v>
      </c>
    </row>
    <row r="26" spans="1:5" ht="15.6" x14ac:dyDescent="0.3">
      <c r="A26" s="20" t="s">
        <v>29</v>
      </c>
      <c r="B26" s="1" t="s">
        <v>30</v>
      </c>
      <c r="C26" s="4">
        <f>D26*C7</f>
        <v>135.39449999999999</v>
      </c>
      <c r="D26" s="1">
        <v>0.05</v>
      </c>
      <c r="E26" s="4">
        <f>C26*12</f>
        <v>1624.7339999999999</v>
      </c>
    </row>
    <row r="27" spans="1:5" ht="15.6" x14ac:dyDescent="0.3">
      <c r="A27" s="23" t="s">
        <v>31</v>
      </c>
      <c r="B27" s="45" t="s">
        <v>55</v>
      </c>
      <c r="C27" s="4">
        <f>E27/12</f>
        <v>7.2966666666666669</v>
      </c>
      <c r="D27" s="15">
        <f>C27/C7</f>
        <v>2.6945949306163351E-3</v>
      </c>
      <c r="E27" s="45">
        <f>87.56*1</f>
        <v>87.56</v>
      </c>
    </row>
    <row r="28" spans="1:5" ht="17.399999999999999" x14ac:dyDescent="0.3">
      <c r="A28" s="22" t="s">
        <v>32</v>
      </c>
      <c r="B28" s="13" t="s">
        <v>33</v>
      </c>
      <c r="C28" s="18">
        <f>SUM(C29:C33)</f>
        <v>8053.0406000000003</v>
      </c>
      <c r="D28" s="18">
        <f>SUM(D29:D33)</f>
        <v>2.9739171827511455</v>
      </c>
      <c r="E28" s="18">
        <f>SUM(E29:E33)</f>
        <v>96636.487200000003</v>
      </c>
    </row>
    <row r="29" spans="1:5" ht="15.6" x14ac:dyDescent="0.3">
      <c r="A29" s="20" t="s">
        <v>34</v>
      </c>
      <c r="B29" s="53" t="s">
        <v>59</v>
      </c>
      <c r="C29" s="44">
        <f>D29*C7</f>
        <v>4738.8074999999999</v>
      </c>
      <c r="D29" s="1">
        <v>1.75</v>
      </c>
      <c r="E29" s="4">
        <f>C29*12</f>
        <v>56865.69</v>
      </c>
    </row>
    <row r="30" spans="1:5" ht="15.6" x14ac:dyDescent="0.3">
      <c r="A30" s="23" t="s">
        <v>35</v>
      </c>
      <c r="B30" s="45" t="s">
        <v>36</v>
      </c>
      <c r="C30" s="45">
        <v>1175</v>
      </c>
      <c r="D30" s="4">
        <f>C30/C7</f>
        <v>0.43391718275114577</v>
      </c>
      <c r="E30" s="1">
        <f>C30*12</f>
        <v>14100</v>
      </c>
    </row>
    <row r="31" spans="1:5" ht="15.6" x14ac:dyDescent="0.3">
      <c r="A31" s="20" t="s">
        <v>37</v>
      </c>
      <c r="B31" s="45" t="s">
        <v>30</v>
      </c>
      <c r="C31" s="44">
        <f>D31*C7</f>
        <v>243.71009999999998</v>
      </c>
      <c r="D31" s="1">
        <v>0.09</v>
      </c>
      <c r="E31" s="4">
        <f>C31*12</f>
        <v>2924.5211999999997</v>
      </c>
    </row>
    <row r="32" spans="1:5" ht="15.6" x14ac:dyDescent="0.3">
      <c r="A32" s="23" t="s">
        <v>38</v>
      </c>
      <c r="B32" s="45" t="s">
        <v>40</v>
      </c>
      <c r="C32" s="44">
        <f>D32*C7</f>
        <v>81.236699999999999</v>
      </c>
      <c r="D32" s="1">
        <v>0.03</v>
      </c>
      <c r="E32" s="4">
        <f>C32*12</f>
        <v>974.84040000000005</v>
      </c>
    </row>
    <row r="33" spans="1:5" ht="15.6" x14ac:dyDescent="0.3">
      <c r="A33" s="23" t="s">
        <v>39</v>
      </c>
      <c r="B33" s="1" t="s">
        <v>41</v>
      </c>
      <c r="C33" s="4">
        <f>D33*C7</f>
        <v>1814.2863</v>
      </c>
      <c r="D33" s="1">
        <v>0.67</v>
      </c>
      <c r="E33" s="4">
        <f>C33*12</f>
        <v>21771.435600000001</v>
      </c>
    </row>
    <row r="34" spans="1:5" ht="31.2" x14ac:dyDescent="0.3">
      <c r="A34" s="22" t="s">
        <v>42</v>
      </c>
      <c r="B34" s="14" t="s">
        <v>43</v>
      </c>
      <c r="C34" s="18">
        <f>SUM(C35:C40)</f>
        <v>7772.1886333333323</v>
      </c>
      <c r="D34" s="18">
        <f>SUM(D35:D40)</f>
        <v>2.8702010175204058</v>
      </c>
      <c r="E34" s="18">
        <f>SUM(E35:E40)</f>
        <v>93266.263599999977</v>
      </c>
    </row>
    <row r="35" spans="1:5" ht="27" x14ac:dyDescent="0.3">
      <c r="A35" s="20" t="s">
        <v>44</v>
      </c>
      <c r="B35" s="8" t="s">
        <v>68</v>
      </c>
      <c r="C35" s="4">
        <f>D35*C7</f>
        <v>6850.9616999999989</v>
      </c>
      <c r="D35" s="1">
        <v>2.5299999999999998</v>
      </c>
      <c r="E35" s="4">
        <f>C35*12</f>
        <v>82211.540399999983</v>
      </c>
    </row>
    <row r="36" spans="1:5" ht="15.6" x14ac:dyDescent="0.3">
      <c r="A36" s="20" t="s">
        <v>46</v>
      </c>
      <c r="B36" s="39" t="s">
        <v>45</v>
      </c>
      <c r="C36" s="4">
        <f>D36*C7</f>
        <v>243.71009999999998</v>
      </c>
      <c r="D36" s="1">
        <v>0.09</v>
      </c>
      <c r="E36" s="4">
        <f t="shared" ref="E36:E40" si="1">C36*12</f>
        <v>2924.5211999999997</v>
      </c>
    </row>
    <row r="37" spans="1:5" ht="15.6" x14ac:dyDescent="0.3">
      <c r="A37" s="20" t="s">
        <v>47</v>
      </c>
      <c r="B37" s="1" t="s">
        <v>48</v>
      </c>
      <c r="C37" s="4">
        <f>D37*C7</f>
        <v>54.157800000000002</v>
      </c>
      <c r="D37" s="1">
        <v>0.02</v>
      </c>
      <c r="E37" s="4">
        <f t="shared" si="1"/>
        <v>649.89359999999999</v>
      </c>
    </row>
    <row r="38" spans="1:5" ht="15.6" x14ac:dyDescent="0.3">
      <c r="A38" s="20" t="s">
        <v>49</v>
      </c>
      <c r="B38" s="1" t="s">
        <v>50</v>
      </c>
      <c r="C38" s="4">
        <f>D38*C7</f>
        <v>81.236699999999999</v>
      </c>
      <c r="D38" s="1">
        <v>0.03</v>
      </c>
      <c r="E38" s="4">
        <f t="shared" si="1"/>
        <v>974.84040000000005</v>
      </c>
    </row>
    <row r="39" spans="1:5" ht="15.6" x14ac:dyDescent="0.3">
      <c r="A39" s="23" t="s">
        <v>51</v>
      </c>
      <c r="B39" s="38" t="s">
        <v>52</v>
      </c>
      <c r="C39" s="31">
        <f>E39/12</f>
        <v>271.33333333333331</v>
      </c>
      <c r="D39" s="49">
        <f>C39/C7</f>
        <v>0.10020101752040642</v>
      </c>
      <c r="E39" s="31">
        <f>C8*4*2</f>
        <v>3256</v>
      </c>
    </row>
    <row r="40" spans="1:5" ht="15.6" x14ac:dyDescent="0.3">
      <c r="A40" s="20" t="s">
        <v>53</v>
      </c>
      <c r="B40" s="1" t="s">
        <v>30</v>
      </c>
      <c r="C40" s="4">
        <f>D40*C7</f>
        <v>270.78899999999999</v>
      </c>
      <c r="D40" s="1">
        <v>0.1</v>
      </c>
      <c r="E40" s="4">
        <f t="shared" si="1"/>
        <v>3249.4679999999998</v>
      </c>
    </row>
    <row r="41" spans="1:5" ht="17.399999999999999" x14ac:dyDescent="0.3">
      <c r="A41" s="22" t="s">
        <v>64</v>
      </c>
      <c r="B41" s="12" t="s">
        <v>56</v>
      </c>
      <c r="C41" s="12">
        <f>D41*C7</f>
        <v>1713.3745429333383</v>
      </c>
      <c r="D41" s="18">
        <f>C9-D16-D23</f>
        <v>0.63273417418482225</v>
      </c>
      <c r="E41" s="18">
        <f>C41*12</f>
        <v>20560.494515200058</v>
      </c>
    </row>
    <row r="42" spans="1:5" ht="15.6" x14ac:dyDescent="0.3">
      <c r="A42" s="32" t="s">
        <v>71</v>
      </c>
      <c r="B42" s="45" t="s">
        <v>72</v>
      </c>
      <c r="C42" s="44">
        <f>E42/12</f>
        <v>538.37416666666661</v>
      </c>
      <c r="D42" s="44">
        <f>C42/C7</f>
        <v>0.19881685248169853</v>
      </c>
      <c r="E42" s="45">
        <v>6460.49</v>
      </c>
    </row>
    <row r="43" spans="1:5" ht="15.6" x14ac:dyDescent="0.3">
      <c r="A43" s="27"/>
      <c r="B43" s="28" t="s">
        <v>57</v>
      </c>
      <c r="C43" s="26">
        <f>D43*C7</f>
        <v>25670.797200000001</v>
      </c>
      <c r="D43" s="26">
        <f>D41+D23+D16</f>
        <v>9.48</v>
      </c>
      <c r="E43" s="26">
        <f>C43*12</f>
        <v>308049.56640000001</v>
      </c>
    </row>
    <row r="44" spans="1:5" ht="15.6" x14ac:dyDescent="0.3">
      <c r="A44" s="27" t="s">
        <v>65</v>
      </c>
      <c r="B44" s="12" t="s">
        <v>61</v>
      </c>
      <c r="C44" s="12">
        <f>D44*C7</f>
        <v>775</v>
      </c>
      <c r="D44" s="18">
        <f>C10/C7/12</f>
        <v>0.28620069500607487</v>
      </c>
      <c r="E44" s="12">
        <f>C44*12</f>
        <v>9300</v>
      </c>
    </row>
    <row r="45" spans="1:5" ht="15.6" x14ac:dyDescent="0.3">
      <c r="A45" s="20" t="s">
        <v>69</v>
      </c>
      <c r="B45" s="45" t="s">
        <v>67</v>
      </c>
      <c r="C45" s="66">
        <f>E45/12</f>
        <v>775</v>
      </c>
      <c r="D45" s="44">
        <f>C45/C7</f>
        <v>0.28620069500607487</v>
      </c>
      <c r="E45" s="45">
        <v>9300</v>
      </c>
    </row>
    <row r="46" spans="1:5" x14ac:dyDescent="0.3">
      <c r="A46" s="85" t="s">
        <v>108</v>
      </c>
      <c r="B46" s="86"/>
      <c r="C46" s="86"/>
      <c r="D46" s="86"/>
      <c r="E46" s="87"/>
    </row>
    <row r="47" spans="1:5" x14ac:dyDescent="0.3">
      <c r="A47" s="88"/>
      <c r="B47" s="89"/>
      <c r="C47" s="89"/>
      <c r="D47" s="89"/>
      <c r="E47" s="90"/>
    </row>
    <row r="48" spans="1:5" x14ac:dyDescent="0.3">
      <c r="A48" s="88"/>
      <c r="B48" s="89"/>
      <c r="C48" s="89"/>
      <c r="D48" s="89"/>
      <c r="E48" s="90"/>
    </row>
    <row r="49" spans="1:5" x14ac:dyDescent="0.3">
      <c r="A49" s="91"/>
      <c r="B49" s="92"/>
      <c r="C49" s="92"/>
      <c r="D49" s="92"/>
      <c r="E49" s="93"/>
    </row>
    <row r="50" spans="1:5" ht="42.75" customHeight="1" x14ac:dyDescent="0.3">
      <c r="A50" s="94" t="s">
        <v>109</v>
      </c>
      <c r="B50" s="95"/>
      <c r="C50" s="2"/>
      <c r="D50" s="2"/>
      <c r="E50" s="2"/>
    </row>
  </sheetData>
  <mergeCells count="19">
    <mergeCell ref="A46:E49"/>
    <mergeCell ref="A50:B50"/>
    <mergeCell ref="A7:B7"/>
    <mergeCell ref="C7:E7"/>
    <mergeCell ref="A2:E4"/>
    <mergeCell ref="A5:B5"/>
    <mergeCell ref="C5:E5"/>
    <mergeCell ref="A6:B6"/>
    <mergeCell ref="C6:E6"/>
    <mergeCell ref="F10:I10"/>
    <mergeCell ref="A13:B13"/>
    <mergeCell ref="C13:E13"/>
    <mergeCell ref="A14:E14"/>
    <mergeCell ref="A8:B8"/>
    <mergeCell ref="C8:E8"/>
    <mergeCell ref="A9:B9"/>
    <mergeCell ref="C9:E9"/>
    <mergeCell ref="A10:B10"/>
    <mergeCell ref="C10:E10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6"/>
  <sheetViews>
    <sheetView topLeftCell="A33" workbookViewId="0">
      <selection activeCell="A63" sqref="A63:E67"/>
    </sheetView>
  </sheetViews>
  <sheetFormatPr defaultRowHeight="13.8" x14ac:dyDescent="0.3"/>
  <cols>
    <col min="1" max="1" width="8.5546875" style="25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80" t="s">
        <v>92</v>
      </c>
      <c r="B2" s="80"/>
      <c r="C2" s="80"/>
      <c r="D2" s="80"/>
      <c r="E2" s="80"/>
    </row>
    <row r="3" spans="1:5" x14ac:dyDescent="0.3">
      <c r="A3" s="80"/>
      <c r="B3" s="80"/>
      <c r="C3" s="80"/>
      <c r="D3" s="80"/>
      <c r="E3" s="80"/>
    </row>
    <row r="4" spans="1:5" x14ac:dyDescent="0.3">
      <c r="A4" s="81"/>
      <c r="B4" s="81"/>
      <c r="C4" s="81"/>
      <c r="D4" s="81"/>
      <c r="E4" s="81"/>
    </row>
    <row r="5" spans="1:5" ht="15.6" x14ac:dyDescent="0.3">
      <c r="A5" s="74" t="s">
        <v>0</v>
      </c>
      <c r="B5" s="75"/>
      <c r="C5" s="74" t="s">
        <v>1</v>
      </c>
      <c r="D5" s="76"/>
      <c r="E5" s="75"/>
    </row>
    <row r="6" spans="1:5" ht="15.6" x14ac:dyDescent="0.3">
      <c r="A6" s="74" t="s">
        <v>2</v>
      </c>
      <c r="B6" s="75"/>
      <c r="C6" s="77">
        <v>1</v>
      </c>
      <c r="D6" s="78"/>
      <c r="E6" s="79"/>
    </row>
    <row r="7" spans="1:5" ht="15.6" x14ac:dyDescent="0.3">
      <c r="A7" s="74" t="s">
        <v>3</v>
      </c>
      <c r="B7" s="75"/>
      <c r="C7" s="77">
        <v>3242</v>
      </c>
      <c r="D7" s="78"/>
      <c r="E7" s="79"/>
    </row>
    <row r="8" spans="1:5" ht="15.6" x14ac:dyDescent="0.3">
      <c r="A8" s="74" t="s">
        <v>4</v>
      </c>
      <c r="B8" s="75"/>
      <c r="C8" s="77">
        <v>396</v>
      </c>
      <c r="D8" s="78"/>
      <c r="E8" s="79"/>
    </row>
    <row r="9" spans="1:5" ht="15.6" x14ac:dyDescent="0.3">
      <c r="A9" s="74" t="s">
        <v>5</v>
      </c>
      <c r="B9" s="75"/>
      <c r="C9" s="77">
        <v>10.5</v>
      </c>
      <c r="D9" s="78"/>
      <c r="E9" s="79"/>
    </row>
    <row r="10" spans="1:5" ht="15.6" x14ac:dyDescent="0.3">
      <c r="A10" s="74" t="s">
        <v>6</v>
      </c>
      <c r="B10" s="75"/>
      <c r="C10" s="77">
        <v>12000</v>
      </c>
      <c r="D10" s="78"/>
      <c r="E10" s="79"/>
    </row>
    <row r="11" spans="1:5" ht="15.6" x14ac:dyDescent="0.3">
      <c r="A11" s="40"/>
      <c r="B11" s="41" t="s">
        <v>54</v>
      </c>
      <c r="C11" s="40"/>
      <c r="D11" s="42">
        <f>C7*C9</f>
        <v>34041</v>
      </c>
      <c r="E11" s="41"/>
    </row>
    <row r="12" spans="1:5" ht="15.6" x14ac:dyDescent="0.3">
      <c r="A12" s="40"/>
      <c r="B12" s="41" t="s">
        <v>60</v>
      </c>
      <c r="C12" s="40"/>
      <c r="D12" s="42">
        <f>D11+(C10/12)</f>
        <v>35041</v>
      </c>
      <c r="E12" s="41"/>
    </row>
    <row r="13" spans="1:5" ht="15.6" x14ac:dyDescent="0.3">
      <c r="A13" s="74" t="s">
        <v>7</v>
      </c>
      <c r="B13" s="75"/>
      <c r="C13" s="74">
        <f>(C7*C9*12)+C10</f>
        <v>420492</v>
      </c>
      <c r="D13" s="76"/>
      <c r="E13" s="75"/>
    </row>
    <row r="14" spans="1:5" ht="15.6" x14ac:dyDescent="0.3">
      <c r="A14" s="74" t="s">
        <v>8</v>
      </c>
      <c r="B14" s="76"/>
      <c r="C14" s="76"/>
      <c r="D14" s="76"/>
      <c r="E14" s="75"/>
    </row>
    <row r="15" spans="1:5" ht="46.8" x14ac:dyDescent="0.3">
      <c r="A15" s="3"/>
      <c r="B15" s="6" t="s">
        <v>12</v>
      </c>
      <c r="C15" s="6" t="s">
        <v>13</v>
      </c>
      <c r="D15" s="7" t="s">
        <v>14</v>
      </c>
      <c r="E15" s="6" t="s">
        <v>15</v>
      </c>
    </row>
    <row r="16" spans="1:5" ht="18" x14ac:dyDescent="0.35">
      <c r="A16" s="19">
        <v>1</v>
      </c>
      <c r="B16" s="10" t="s">
        <v>9</v>
      </c>
      <c r="C16" s="17">
        <f>C17+C18</f>
        <v>7495.0625666666665</v>
      </c>
      <c r="D16" s="17">
        <f>D17+D18</f>
        <v>2.4199483549249434</v>
      </c>
      <c r="E16" s="17">
        <f>E17+E18</f>
        <v>89940.750800000009</v>
      </c>
    </row>
    <row r="17" spans="1:5" ht="15.6" x14ac:dyDescent="0.3">
      <c r="A17" s="20" t="s">
        <v>10</v>
      </c>
      <c r="B17" s="51" t="s">
        <v>11</v>
      </c>
      <c r="C17" s="44">
        <f>(D11*12.59%)+(C10*12.59%/12)</f>
        <v>4411.6619000000001</v>
      </c>
      <c r="D17" s="44">
        <f>C17/C7</f>
        <v>1.3607840530536706</v>
      </c>
      <c r="E17" s="44">
        <f>C17*12</f>
        <v>52939.942800000004</v>
      </c>
    </row>
    <row r="18" spans="1:5" ht="15.6" x14ac:dyDescent="0.3">
      <c r="A18" s="3" t="s">
        <v>16</v>
      </c>
      <c r="B18" s="51" t="s">
        <v>17</v>
      </c>
      <c r="C18" s="52">
        <f>SUM(C19:C21)</f>
        <v>3083.4006666666664</v>
      </c>
      <c r="D18" s="52">
        <f>SUM(D19:D22)</f>
        <v>1.0591643018712729</v>
      </c>
      <c r="E18" s="52">
        <f t="shared" ref="E18" si="0">SUM(E19:E21)</f>
        <v>37000.808000000005</v>
      </c>
    </row>
    <row r="19" spans="1:5" ht="15.6" x14ac:dyDescent="0.3">
      <c r="A19" s="20" t="s">
        <v>18</v>
      </c>
      <c r="B19" s="51" t="s">
        <v>19</v>
      </c>
      <c r="C19" s="44">
        <f>E19/12</f>
        <v>1050.6666666666667</v>
      </c>
      <c r="D19" s="44">
        <f>C19/C7</f>
        <v>0.32407978614024269</v>
      </c>
      <c r="E19" s="44">
        <v>12608</v>
      </c>
    </row>
    <row r="20" spans="1:5" ht="42" x14ac:dyDescent="0.3">
      <c r="A20" s="20" t="s">
        <v>20</v>
      </c>
      <c r="B20" s="53" t="s">
        <v>21</v>
      </c>
      <c r="C20" s="44">
        <f>D20*C7</f>
        <v>875.34</v>
      </c>
      <c r="D20" s="45">
        <v>0.27</v>
      </c>
      <c r="E20" s="44">
        <f>C20*12</f>
        <v>10504.08</v>
      </c>
    </row>
    <row r="21" spans="1:5" ht="15.6" x14ac:dyDescent="0.3">
      <c r="A21" s="20" t="s">
        <v>22</v>
      </c>
      <c r="B21" s="51" t="s">
        <v>23</v>
      </c>
      <c r="C21" s="44">
        <f>D11*3.4%</f>
        <v>1157.394</v>
      </c>
      <c r="D21" s="44">
        <f>C21/C7</f>
        <v>0.35699999999999998</v>
      </c>
      <c r="E21" s="44">
        <f>C21*12</f>
        <v>13888.727999999999</v>
      </c>
    </row>
    <row r="22" spans="1:5" ht="15.6" x14ac:dyDescent="0.3">
      <c r="A22" s="20" t="s">
        <v>62</v>
      </c>
      <c r="B22" s="5" t="s">
        <v>63</v>
      </c>
      <c r="C22" s="4">
        <f>E22/12</f>
        <v>350.41</v>
      </c>
      <c r="D22" s="4">
        <f>C22/C7</f>
        <v>0.10808451573103024</v>
      </c>
      <c r="E22" s="4">
        <f>C13*1%</f>
        <v>4204.92</v>
      </c>
    </row>
    <row r="23" spans="1:5" ht="18" x14ac:dyDescent="0.35">
      <c r="A23" s="21" t="s">
        <v>24</v>
      </c>
      <c r="B23" s="10" t="s">
        <v>25</v>
      </c>
      <c r="C23" s="17">
        <f>C24+C28+C34</f>
        <v>19406.976666666669</v>
      </c>
      <c r="D23" s="17">
        <f>D24+D28+D34</f>
        <v>5.9861124820069902</v>
      </c>
      <c r="E23" s="17">
        <f>E24+E28+E34</f>
        <v>232883.71999999997</v>
      </c>
    </row>
    <row r="24" spans="1:5" ht="17.399999999999999" x14ac:dyDescent="0.3">
      <c r="A24" s="22" t="s">
        <v>26</v>
      </c>
      <c r="B24" s="11" t="s">
        <v>27</v>
      </c>
      <c r="C24" s="18">
        <f>SUM(C25:C27)</f>
        <v>752.95666666666659</v>
      </c>
      <c r="D24" s="18">
        <f>SUM(D25:D27)</f>
        <v>0.23225066831174171</v>
      </c>
      <c r="E24" s="18">
        <f>SUM(E25:E27)</f>
        <v>9035.48</v>
      </c>
    </row>
    <row r="25" spans="1:5" ht="15.6" x14ac:dyDescent="0.3">
      <c r="A25" s="20" t="s">
        <v>28</v>
      </c>
      <c r="B25" s="53" t="s">
        <v>58</v>
      </c>
      <c r="C25" s="44">
        <f>D25*C7</f>
        <v>583.55999999999995</v>
      </c>
      <c r="D25" s="45">
        <v>0.18</v>
      </c>
      <c r="E25" s="44">
        <f>C25*12</f>
        <v>7002.7199999999993</v>
      </c>
    </row>
    <row r="26" spans="1:5" ht="15.6" x14ac:dyDescent="0.3">
      <c r="A26" s="20" t="s">
        <v>29</v>
      </c>
      <c r="B26" s="45" t="s">
        <v>30</v>
      </c>
      <c r="C26" s="44">
        <f>D26*C7</f>
        <v>162.10000000000002</v>
      </c>
      <c r="D26" s="45">
        <v>0.05</v>
      </c>
      <c r="E26" s="44">
        <f>C26*12</f>
        <v>1945.2000000000003</v>
      </c>
    </row>
    <row r="27" spans="1:5" ht="15.6" x14ac:dyDescent="0.3">
      <c r="A27" s="47" t="s">
        <v>31</v>
      </c>
      <c r="B27" s="45" t="s">
        <v>55</v>
      </c>
      <c r="C27" s="44">
        <f>E27/12</f>
        <v>7.2966666666666669</v>
      </c>
      <c r="D27" s="46">
        <f>C27/C7</f>
        <v>2.2506683117417231E-3</v>
      </c>
      <c r="E27" s="45">
        <f>87.56*1</f>
        <v>87.56</v>
      </c>
    </row>
    <row r="28" spans="1:5" ht="17.399999999999999" x14ac:dyDescent="0.3">
      <c r="A28" s="22" t="s">
        <v>32</v>
      </c>
      <c r="B28" s="13" t="s">
        <v>33</v>
      </c>
      <c r="C28" s="18">
        <f>SUM(C29:C33)</f>
        <v>9409.68</v>
      </c>
      <c r="D28" s="18">
        <f>SUM(D29:D33)</f>
        <v>2.9024305983960512</v>
      </c>
      <c r="E28" s="18">
        <f>SUM(E29:E33)</f>
        <v>112916.16</v>
      </c>
    </row>
    <row r="29" spans="1:5" ht="15.6" x14ac:dyDescent="0.3">
      <c r="A29" s="47" t="s">
        <v>34</v>
      </c>
      <c r="B29" s="9" t="s">
        <v>59</v>
      </c>
      <c r="C29" s="4">
        <f>D29*C7</f>
        <v>5673.5</v>
      </c>
      <c r="D29" s="1">
        <v>1.75</v>
      </c>
      <c r="E29" s="4">
        <f>C29*12</f>
        <v>68082</v>
      </c>
    </row>
    <row r="30" spans="1:5" ht="15.6" x14ac:dyDescent="0.3">
      <c r="A30" s="47" t="s">
        <v>35</v>
      </c>
      <c r="B30" s="45" t="s">
        <v>36</v>
      </c>
      <c r="C30" s="45">
        <v>1175</v>
      </c>
      <c r="D30" s="4">
        <f>C30/C7</f>
        <v>0.3624305983960518</v>
      </c>
      <c r="E30" s="1">
        <f>C30*12</f>
        <v>14100</v>
      </c>
    </row>
    <row r="31" spans="1:5" ht="15.6" x14ac:dyDescent="0.3">
      <c r="A31" s="47" t="s">
        <v>37</v>
      </c>
      <c r="B31" s="1" t="s">
        <v>30</v>
      </c>
      <c r="C31" s="4">
        <f>D31*C7</f>
        <v>291.77999999999997</v>
      </c>
      <c r="D31" s="1">
        <v>0.09</v>
      </c>
      <c r="E31" s="4">
        <f>C31*12</f>
        <v>3501.3599999999997</v>
      </c>
    </row>
    <row r="32" spans="1:5" ht="15.6" x14ac:dyDescent="0.3">
      <c r="A32" s="47" t="s">
        <v>38</v>
      </c>
      <c r="B32" s="1" t="s">
        <v>40</v>
      </c>
      <c r="C32" s="4">
        <f>D32*C7</f>
        <v>97.259999999999991</v>
      </c>
      <c r="D32" s="1">
        <v>0.03</v>
      </c>
      <c r="E32" s="4">
        <f>C32*12</f>
        <v>1167.1199999999999</v>
      </c>
    </row>
    <row r="33" spans="1:5" ht="15.6" x14ac:dyDescent="0.3">
      <c r="A33" s="47" t="s">
        <v>39</v>
      </c>
      <c r="B33" s="1" t="s">
        <v>41</v>
      </c>
      <c r="C33" s="4">
        <f>D33*C7</f>
        <v>2172.1400000000003</v>
      </c>
      <c r="D33" s="1">
        <v>0.67</v>
      </c>
      <c r="E33" s="4">
        <f>C33*12</f>
        <v>26065.680000000004</v>
      </c>
    </row>
    <row r="34" spans="1:5" ht="31.2" x14ac:dyDescent="0.3">
      <c r="A34" s="22" t="s">
        <v>42</v>
      </c>
      <c r="B34" s="14" t="s">
        <v>43</v>
      </c>
      <c r="C34" s="18">
        <f>SUM(C35:C40)</f>
        <v>9244.340000000002</v>
      </c>
      <c r="D34" s="18">
        <f>SUM(D35:D40)</f>
        <v>2.8514312152991974</v>
      </c>
      <c r="E34" s="18">
        <f>SUM(E35:E40)</f>
        <v>110932.07999999999</v>
      </c>
    </row>
    <row r="35" spans="1:5" ht="27" x14ac:dyDescent="0.3">
      <c r="A35" s="20" t="s">
        <v>44</v>
      </c>
      <c r="B35" s="54" t="s">
        <v>68</v>
      </c>
      <c r="C35" s="44">
        <f>D35*C7</f>
        <v>8202.26</v>
      </c>
      <c r="D35" s="45">
        <v>2.5299999999999998</v>
      </c>
      <c r="E35" s="44">
        <f>C35*12</f>
        <v>98427.12</v>
      </c>
    </row>
    <row r="36" spans="1:5" ht="15.6" x14ac:dyDescent="0.3">
      <c r="A36" s="20" t="s">
        <v>46</v>
      </c>
      <c r="B36" s="48" t="s">
        <v>45</v>
      </c>
      <c r="C36" s="44">
        <f>D36*C7</f>
        <v>291.77999999999997</v>
      </c>
      <c r="D36" s="45">
        <v>0.09</v>
      </c>
      <c r="E36" s="44">
        <f t="shared" ref="E36:E40" si="1">C36*12</f>
        <v>3501.3599999999997</v>
      </c>
    </row>
    <row r="37" spans="1:5" ht="15.6" x14ac:dyDescent="0.3">
      <c r="A37" s="20" t="s">
        <v>47</v>
      </c>
      <c r="B37" s="45" t="s">
        <v>48</v>
      </c>
      <c r="C37" s="44">
        <f>D37*C7</f>
        <v>64.84</v>
      </c>
      <c r="D37" s="45">
        <v>0.02</v>
      </c>
      <c r="E37" s="44">
        <f t="shared" si="1"/>
        <v>778.08</v>
      </c>
    </row>
    <row r="38" spans="1:5" ht="15.6" x14ac:dyDescent="0.3">
      <c r="A38" s="20" t="s">
        <v>49</v>
      </c>
      <c r="B38" s="45" t="s">
        <v>50</v>
      </c>
      <c r="C38" s="44">
        <f>D38*C7</f>
        <v>97.259999999999991</v>
      </c>
      <c r="D38" s="45">
        <v>0.03</v>
      </c>
      <c r="E38" s="44">
        <f t="shared" si="1"/>
        <v>1167.1199999999999</v>
      </c>
    </row>
    <row r="39" spans="1:5" ht="15.6" x14ac:dyDescent="0.3">
      <c r="A39" s="47" t="s">
        <v>51</v>
      </c>
      <c r="B39" s="45" t="s">
        <v>52</v>
      </c>
      <c r="C39" s="49">
        <f>E39/12</f>
        <v>264</v>
      </c>
      <c r="D39" s="49">
        <f>C39/C7</f>
        <v>8.1431215299198029E-2</v>
      </c>
      <c r="E39" s="49">
        <f>C8*4*2</f>
        <v>3168</v>
      </c>
    </row>
    <row r="40" spans="1:5" ht="15.6" x14ac:dyDescent="0.3">
      <c r="A40" s="20" t="s">
        <v>53</v>
      </c>
      <c r="B40" s="1" t="s">
        <v>30</v>
      </c>
      <c r="C40" s="4">
        <f>D40*C7</f>
        <v>324.20000000000005</v>
      </c>
      <c r="D40" s="1">
        <v>0.1</v>
      </c>
      <c r="E40" s="4">
        <f t="shared" si="1"/>
        <v>3890.4000000000005</v>
      </c>
    </row>
    <row r="41" spans="1:5" ht="17.399999999999999" x14ac:dyDescent="0.3">
      <c r="A41" s="22" t="s">
        <v>64</v>
      </c>
      <c r="B41" s="12" t="s">
        <v>56</v>
      </c>
      <c r="C41" s="18">
        <f>D41*C7</f>
        <v>6788.5507666666681</v>
      </c>
      <c r="D41" s="18">
        <f>C9-D16-D23</f>
        <v>2.0939391630680655</v>
      </c>
      <c r="E41" s="18">
        <f>C41*12</f>
        <v>81462.609200000021</v>
      </c>
    </row>
    <row r="42" spans="1:5" ht="15.6" x14ac:dyDescent="0.3">
      <c r="A42" s="20" t="s">
        <v>71</v>
      </c>
      <c r="B42" s="1" t="s">
        <v>72</v>
      </c>
      <c r="C42" s="4">
        <f>E42/12</f>
        <v>3025.7366666666662</v>
      </c>
      <c r="D42" s="4">
        <f>C42/C7</f>
        <v>0.93329323462882985</v>
      </c>
      <c r="E42" s="45">
        <v>36308.839999999997</v>
      </c>
    </row>
    <row r="43" spans="1:5" ht="15.6" x14ac:dyDescent="0.3">
      <c r="A43" s="20" t="s">
        <v>73</v>
      </c>
      <c r="B43" s="1" t="s">
        <v>103</v>
      </c>
      <c r="C43" s="4">
        <f>E43/12</f>
        <v>1262.8141666666668</v>
      </c>
      <c r="D43" s="4">
        <f>C43/C7</f>
        <v>0.3895170162451162</v>
      </c>
      <c r="E43" s="45">
        <v>15153.77</v>
      </c>
    </row>
    <row r="44" spans="1:5" ht="31.2" x14ac:dyDescent="0.3">
      <c r="A44" s="70" t="s">
        <v>74</v>
      </c>
      <c r="B44" s="71" t="s">
        <v>105</v>
      </c>
      <c r="C44" s="72">
        <f t="shared" ref="C44:C49" si="2">E44/12</f>
        <v>2500</v>
      </c>
      <c r="D44" s="72">
        <f>C44/C7</f>
        <v>0.77112893275755712</v>
      </c>
      <c r="E44" s="73">
        <v>30000</v>
      </c>
    </row>
    <row r="45" spans="1:5" ht="15.6" x14ac:dyDescent="0.3">
      <c r="A45" s="20" t="s">
        <v>75</v>
      </c>
      <c r="B45" s="1"/>
      <c r="C45" s="4">
        <f>E45/12</f>
        <v>0</v>
      </c>
      <c r="D45" s="4">
        <f>C45/C7</f>
        <v>0</v>
      </c>
      <c r="E45" s="45"/>
    </row>
    <row r="46" spans="1:5" ht="15.6" x14ac:dyDescent="0.3">
      <c r="A46" s="20" t="s">
        <v>76</v>
      </c>
      <c r="B46" s="1"/>
      <c r="C46" s="4">
        <f t="shared" si="2"/>
        <v>0</v>
      </c>
      <c r="D46" s="4">
        <f>C46/C7</f>
        <v>0</v>
      </c>
      <c r="E46" s="45"/>
    </row>
    <row r="47" spans="1:5" ht="15.6" x14ac:dyDescent="0.3">
      <c r="A47" s="20" t="s">
        <v>77</v>
      </c>
      <c r="B47" s="1"/>
      <c r="C47" s="4">
        <f t="shared" si="2"/>
        <v>0</v>
      </c>
      <c r="D47" s="4">
        <f>C47/C7</f>
        <v>0</v>
      </c>
      <c r="E47" s="45"/>
    </row>
    <row r="48" spans="1:5" ht="15.6" x14ac:dyDescent="0.3">
      <c r="A48" s="32" t="s">
        <v>96</v>
      </c>
      <c r="B48" s="1"/>
      <c r="C48" s="4">
        <f t="shared" si="2"/>
        <v>0</v>
      </c>
      <c r="D48" s="4">
        <f>C48/C7</f>
        <v>0</v>
      </c>
      <c r="E48" s="45"/>
    </row>
    <row r="49" spans="1:5" ht="15.6" x14ac:dyDescent="0.3">
      <c r="A49" s="20" t="s">
        <v>97</v>
      </c>
      <c r="B49" s="1"/>
      <c r="C49" s="4">
        <f t="shared" si="2"/>
        <v>0</v>
      </c>
      <c r="D49" s="4">
        <f>C49/C7</f>
        <v>0</v>
      </c>
      <c r="E49" s="45"/>
    </row>
    <row r="50" spans="1:5" ht="15.6" x14ac:dyDescent="0.3">
      <c r="A50" s="20"/>
      <c r="B50" s="1"/>
      <c r="C50" s="4"/>
      <c r="D50" s="4"/>
      <c r="E50" s="45"/>
    </row>
    <row r="51" spans="1:5" ht="15.6" x14ac:dyDescent="0.3">
      <c r="A51" s="20"/>
      <c r="B51" s="1"/>
      <c r="C51" s="4"/>
      <c r="D51" s="4"/>
      <c r="E51" s="45"/>
    </row>
    <row r="52" spans="1:5" ht="15.6" x14ac:dyDescent="0.3">
      <c r="A52" s="20"/>
      <c r="B52" s="1"/>
      <c r="C52" s="4"/>
      <c r="D52" s="4"/>
      <c r="E52" s="45"/>
    </row>
    <row r="53" spans="1:5" ht="15.6" x14ac:dyDescent="0.3">
      <c r="A53" s="20"/>
      <c r="B53" s="1"/>
      <c r="C53" s="4"/>
      <c r="D53" s="4"/>
      <c r="E53" s="45"/>
    </row>
    <row r="54" spans="1:5" ht="15.6" x14ac:dyDescent="0.3">
      <c r="A54" s="20"/>
      <c r="B54" s="1"/>
      <c r="C54" s="4"/>
      <c r="D54" s="4"/>
      <c r="E54" s="45"/>
    </row>
    <row r="55" spans="1:5" ht="15.6" x14ac:dyDescent="0.3">
      <c r="A55" s="20"/>
      <c r="B55" s="34" t="s">
        <v>66</v>
      </c>
      <c r="C55" s="35">
        <f>SUM(C42:C54)</f>
        <v>6788.5508333333328</v>
      </c>
      <c r="D55" s="35">
        <f>SUM(D42:D54)</f>
        <v>2.0939391836315031</v>
      </c>
      <c r="E55" s="34">
        <f>SUM(E42:E54)</f>
        <v>81462.61</v>
      </c>
    </row>
    <row r="56" spans="1:5" ht="15.6" x14ac:dyDescent="0.3">
      <c r="A56" s="27"/>
      <c r="B56" s="28" t="s">
        <v>57</v>
      </c>
      <c r="C56" s="26">
        <f>D56*C7</f>
        <v>34041</v>
      </c>
      <c r="D56" s="26">
        <f>D41+D23+D16</f>
        <v>10.5</v>
      </c>
      <c r="E56" s="26">
        <f>C56*12</f>
        <v>408492</v>
      </c>
    </row>
    <row r="57" spans="1:5" ht="15.6" x14ac:dyDescent="0.3">
      <c r="A57" s="27" t="s">
        <v>65</v>
      </c>
      <c r="B57" s="12" t="s">
        <v>61</v>
      </c>
      <c r="C57" s="12">
        <f>D57*C7</f>
        <v>999.99999999999989</v>
      </c>
      <c r="D57" s="18">
        <f>C10/C7/12</f>
        <v>0.30845157310302279</v>
      </c>
      <c r="E57" s="12">
        <f>C57*12</f>
        <v>11999.999999999998</v>
      </c>
    </row>
    <row r="58" spans="1:5" ht="15.6" x14ac:dyDescent="0.3">
      <c r="A58" s="20" t="s">
        <v>69</v>
      </c>
      <c r="B58" s="45" t="s">
        <v>67</v>
      </c>
      <c r="C58" s="66">
        <f>E58/12</f>
        <v>1000</v>
      </c>
      <c r="D58" s="44">
        <f>C58/C7</f>
        <v>0.30845157310302285</v>
      </c>
      <c r="E58" s="45">
        <v>12000</v>
      </c>
    </row>
    <row r="59" spans="1:5" ht="15.6" x14ac:dyDescent="0.3">
      <c r="A59" s="20" t="s">
        <v>70</v>
      </c>
      <c r="B59" s="45"/>
      <c r="C59" s="66"/>
      <c r="D59" s="44"/>
      <c r="E59" s="45"/>
    </row>
    <row r="60" spans="1:5" ht="15.6" x14ac:dyDescent="0.3">
      <c r="A60" s="20"/>
      <c r="B60" s="1"/>
      <c r="C60" s="33"/>
      <c r="D60" s="4"/>
      <c r="E60" s="45"/>
    </row>
    <row r="61" spans="1:5" ht="15.6" x14ac:dyDescent="0.3">
      <c r="A61" s="3"/>
      <c r="B61" s="1"/>
      <c r="C61" s="33"/>
      <c r="D61" s="4"/>
      <c r="E61" s="45"/>
    </row>
    <row r="62" spans="1:5" ht="15.6" x14ac:dyDescent="0.3">
      <c r="A62" s="3"/>
      <c r="B62" s="36" t="s">
        <v>66</v>
      </c>
      <c r="C62" s="36"/>
      <c r="D62" s="37">
        <f>SUM(D58:D61)</f>
        <v>0.30845157310302285</v>
      </c>
      <c r="E62" s="36"/>
    </row>
    <row r="63" spans="1:5" ht="12.75" customHeight="1" x14ac:dyDescent="0.3">
      <c r="A63" s="24"/>
      <c r="B63" s="2"/>
      <c r="C63" s="2"/>
      <c r="D63" s="2"/>
      <c r="E63" s="2"/>
    </row>
    <row r="64" spans="1:5" ht="15.6" x14ac:dyDescent="0.3">
      <c r="A64" s="24"/>
      <c r="B64" s="2"/>
      <c r="C64" s="2"/>
      <c r="D64" s="2"/>
      <c r="E64" s="2"/>
    </row>
    <row r="65" spans="1:5" ht="15.6" x14ac:dyDescent="0.3">
      <c r="A65" s="24"/>
      <c r="B65" s="2"/>
      <c r="C65" s="2"/>
      <c r="D65" s="2"/>
      <c r="E65" s="2"/>
    </row>
    <row r="66" spans="1:5" ht="15.6" x14ac:dyDescent="0.3">
      <c r="A66" s="24"/>
      <c r="B66" s="2"/>
      <c r="C66" s="2"/>
      <c r="D66" s="2"/>
      <c r="E66" s="2"/>
    </row>
  </sheetData>
  <mergeCells count="16">
    <mergeCell ref="A7:B7"/>
    <mergeCell ref="C7:E7"/>
    <mergeCell ref="A2:E4"/>
    <mergeCell ref="A5:B5"/>
    <mergeCell ref="C5:E5"/>
    <mergeCell ref="A6:B6"/>
    <mergeCell ref="C6:E6"/>
    <mergeCell ref="A13:B13"/>
    <mergeCell ref="C13:E13"/>
    <mergeCell ref="A14:E14"/>
    <mergeCell ref="A8:B8"/>
    <mergeCell ref="C8:E8"/>
    <mergeCell ref="A9:B9"/>
    <mergeCell ref="C9:E9"/>
    <mergeCell ref="A10:B10"/>
    <mergeCell ref="C10:E1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7"/>
  <sheetViews>
    <sheetView topLeftCell="A37" workbookViewId="0">
      <selection activeCell="A64" sqref="A64:E68"/>
    </sheetView>
  </sheetViews>
  <sheetFormatPr defaultRowHeight="13.8" x14ac:dyDescent="0.3"/>
  <cols>
    <col min="1" max="1" width="8.5546875" style="25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80" t="s">
        <v>91</v>
      </c>
      <c r="B2" s="80"/>
      <c r="C2" s="80"/>
      <c r="D2" s="80"/>
      <c r="E2" s="80"/>
    </row>
    <row r="3" spans="1:5" x14ac:dyDescent="0.3">
      <c r="A3" s="80"/>
      <c r="B3" s="80"/>
      <c r="C3" s="80"/>
      <c r="D3" s="80"/>
      <c r="E3" s="80"/>
    </row>
    <row r="4" spans="1:5" x14ac:dyDescent="0.3">
      <c r="A4" s="81"/>
      <c r="B4" s="81"/>
      <c r="C4" s="81"/>
      <c r="D4" s="81"/>
      <c r="E4" s="81"/>
    </row>
    <row r="5" spans="1:5" ht="15.6" x14ac:dyDescent="0.3">
      <c r="A5" s="74" t="s">
        <v>0</v>
      </c>
      <c r="B5" s="75"/>
      <c r="C5" s="74" t="s">
        <v>1</v>
      </c>
      <c r="D5" s="76"/>
      <c r="E5" s="75"/>
    </row>
    <row r="6" spans="1:5" ht="15.6" x14ac:dyDescent="0.3">
      <c r="A6" s="74" t="s">
        <v>2</v>
      </c>
      <c r="B6" s="75"/>
      <c r="C6" s="77">
        <v>1</v>
      </c>
      <c r="D6" s="78"/>
      <c r="E6" s="79"/>
    </row>
    <row r="7" spans="1:5" ht="15.6" x14ac:dyDescent="0.3">
      <c r="A7" s="74" t="s">
        <v>3</v>
      </c>
      <c r="B7" s="75"/>
      <c r="C7" s="77">
        <v>2197.8000000000002</v>
      </c>
      <c r="D7" s="78"/>
      <c r="E7" s="79"/>
    </row>
    <row r="8" spans="1:5" ht="15.6" x14ac:dyDescent="0.3">
      <c r="A8" s="74" t="s">
        <v>4</v>
      </c>
      <c r="B8" s="75"/>
      <c r="C8" s="77">
        <v>396</v>
      </c>
      <c r="D8" s="78"/>
      <c r="E8" s="79"/>
    </row>
    <row r="9" spans="1:5" ht="15.6" x14ac:dyDescent="0.3">
      <c r="A9" s="74" t="s">
        <v>5</v>
      </c>
      <c r="B9" s="75"/>
      <c r="C9" s="82">
        <v>9</v>
      </c>
      <c r="D9" s="83"/>
      <c r="E9" s="84"/>
    </row>
    <row r="10" spans="1:5" ht="15.6" x14ac:dyDescent="0.3">
      <c r="A10" s="74" t="s">
        <v>6</v>
      </c>
      <c r="B10" s="75"/>
      <c r="C10" s="77">
        <v>40000</v>
      </c>
      <c r="D10" s="78"/>
      <c r="E10" s="79"/>
    </row>
    <row r="11" spans="1:5" ht="15.6" x14ac:dyDescent="0.3">
      <c r="A11" s="40"/>
      <c r="B11" s="41" t="s">
        <v>54</v>
      </c>
      <c r="C11" s="40"/>
      <c r="D11" s="42">
        <f>C7*C9</f>
        <v>19780.2</v>
      </c>
      <c r="E11" s="41"/>
    </row>
    <row r="12" spans="1:5" ht="15.6" x14ac:dyDescent="0.3">
      <c r="A12" s="40"/>
      <c r="B12" s="41" t="s">
        <v>60</v>
      </c>
      <c r="C12" s="40"/>
      <c r="D12" s="60">
        <f>D11+(C10/12)</f>
        <v>23113.533333333333</v>
      </c>
      <c r="E12" s="41"/>
    </row>
    <row r="13" spans="1:5" ht="15.6" x14ac:dyDescent="0.3">
      <c r="A13" s="74" t="s">
        <v>7</v>
      </c>
      <c r="B13" s="75"/>
      <c r="C13" s="74">
        <f>(C7*C9*12)+C10</f>
        <v>277362.40000000002</v>
      </c>
      <c r="D13" s="76"/>
      <c r="E13" s="75"/>
    </row>
    <row r="14" spans="1:5" ht="15.6" x14ac:dyDescent="0.3">
      <c r="A14" s="74" t="s">
        <v>8</v>
      </c>
      <c r="B14" s="76"/>
      <c r="C14" s="76"/>
      <c r="D14" s="76"/>
      <c r="E14" s="75"/>
    </row>
    <row r="15" spans="1:5" ht="46.8" x14ac:dyDescent="0.3">
      <c r="A15" s="3"/>
      <c r="B15" s="6" t="s">
        <v>12</v>
      </c>
      <c r="C15" s="6" t="s">
        <v>13</v>
      </c>
      <c r="D15" s="7" t="s">
        <v>14</v>
      </c>
      <c r="E15" s="6" t="s">
        <v>15</v>
      </c>
    </row>
    <row r="16" spans="1:5" ht="18" x14ac:dyDescent="0.35">
      <c r="A16" s="19">
        <v>1</v>
      </c>
      <c r="B16" s="10" t="s">
        <v>9</v>
      </c>
      <c r="C16" s="17">
        <f>C17+C18</f>
        <v>6034.5099800000007</v>
      </c>
      <c r="D16" s="17">
        <f>D17+D18</f>
        <v>2.8508714684381351</v>
      </c>
      <c r="E16" s="17">
        <f>E17+E18</f>
        <v>72414.119760000001</v>
      </c>
    </row>
    <row r="17" spans="1:5" ht="15.6" x14ac:dyDescent="0.3">
      <c r="A17" s="20" t="s">
        <v>10</v>
      </c>
      <c r="B17" s="5" t="s">
        <v>11</v>
      </c>
      <c r="C17" s="44">
        <f>(D11*12.59%)+(C10*12.59%/12)</f>
        <v>2909.9938466666672</v>
      </c>
      <c r="D17" s="4">
        <f>C17/C7</f>
        <v>1.3240485242818578</v>
      </c>
      <c r="E17" s="4">
        <f>C17*12</f>
        <v>34919.926160000003</v>
      </c>
    </row>
    <row r="18" spans="1:5" ht="15.6" x14ac:dyDescent="0.3">
      <c r="A18" s="3" t="s">
        <v>16</v>
      </c>
      <c r="B18" s="5" t="s">
        <v>17</v>
      </c>
      <c r="C18" s="16">
        <f>SUM(C19:C21)</f>
        <v>3124.5161333333335</v>
      </c>
      <c r="D18" s="16">
        <f>SUM(D19:D22)</f>
        <v>1.5268229441562775</v>
      </c>
      <c r="E18" s="16">
        <f t="shared" ref="E18" si="0">SUM(E19:E21)</f>
        <v>37494.193600000006</v>
      </c>
    </row>
    <row r="19" spans="1:5" ht="15.6" x14ac:dyDescent="0.3">
      <c r="A19" s="20" t="s">
        <v>18</v>
      </c>
      <c r="B19" s="5" t="s">
        <v>19</v>
      </c>
      <c r="C19" s="44">
        <f>E19/12</f>
        <v>1858.5833333333333</v>
      </c>
      <c r="D19" s="44">
        <f>C19/C7</f>
        <v>0.8456562623229289</v>
      </c>
      <c r="E19" s="44">
        <v>22303</v>
      </c>
    </row>
    <row r="20" spans="1:5" ht="42" x14ac:dyDescent="0.3">
      <c r="A20" s="20" t="s">
        <v>20</v>
      </c>
      <c r="B20" s="9" t="s">
        <v>21</v>
      </c>
      <c r="C20" s="4">
        <f>D20*C7</f>
        <v>593.40600000000006</v>
      </c>
      <c r="D20" s="1">
        <v>0.27</v>
      </c>
      <c r="E20" s="4">
        <f>C20*12</f>
        <v>7120.8720000000012</v>
      </c>
    </row>
    <row r="21" spans="1:5" ht="15.6" x14ac:dyDescent="0.3">
      <c r="A21" s="20" t="s">
        <v>22</v>
      </c>
      <c r="B21" s="5" t="s">
        <v>23</v>
      </c>
      <c r="C21" s="4">
        <f>D11*3.4%</f>
        <v>672.52680000000009</v>
      </c>
      <c r="D21" s="4">
        <f>C21/C7</f>
        <v>0.30599999999999999</v>
      </c>
      <c r="E21" s="4">
        <f>C21*12</f>
        <v>8070.3216000000011</v>
      </c>
    </row>
    <row r="22" spans="1:5" ht="15.6" x14ac:dyDescent="0.3">
      <c r="A22" s="20" t="s">
        <v>62</v>
      </c>
      <c r="B22" s="5" t="s">
        <v>63</v>
      </c>
      <c r="C22" s="4">
        <f>E22/12</f>
        <v>231.13533333333336</v>
      </c>
      <c r="D22" s="4">
        <f>C22/C7</f>
        <v>0.1051666818333485</v>
      </c>
      <c r="E22" s="4">
        <f>C13*1%</f>
        <v>2773.6240000000003</v>
      </c>
    </row>
    <row r="23" spans="1:5" ht="18" x14ac:dyDescent="0.35">
      <c r="A23" s="21" t="s">
        <v>24</v>
      </c>
      <c r="B23" s="10" t="s">
        <v>25</v>
      </c>
      <c r="C23" s="17">
        <f>C24+C28+C34</f>
        <v>13622.108666666667</v>
      </c>
      <c r="D23" s="17">
        <f>D24+D28+D34</f>
        <v>6.1980656413989736</v>
      </c>
      <c r="E23" s="17">
        <f>E24+E28+E34</f>
        <v>163465.304</v>
      </c>
    </row>
    <row r="24" spans="1:5" ht="17.399999999999999" x14ac:dyDescent="0.3">
      <c r="A24" s="22" t="s">
        <v>26</v>
      </c>
      <c r="B24" s="11" t="s">
        <v>27</v>
      </c>
      <c r="C24" s="18">
        <f>SUM(C25:C27)</f>
        <v>512.79066666666665</v>
      </c>
      <c r="D24" s="18">
        <f>SUM(D25:D27)</f>
        <v>0.23331998665331996</v>
      </c>
      <c r="E24" s="18">
        <f>SUM(E25:E27)</f>
        <v>6153.4880000000012</v>
      </c>
    </row>
    <row r="25" spans="1:5" ht="15.6" x14ac:dyDescent="0.3">
      <c r="A25" s="20" t="s">
        <v>28</v>
      </c>
      <c r="B25" s="9" t="s">
        <v>58</v>
      </c>
      <c r="C25" s="4">
        <f>D25*C7</f>
        <v>395.60400000000004</v>
      </c>
      <c r="D25" s="1">
        <v>0.18</v>
      </c>
      <c r="E25" s="4">
        <f>C25*12</f>
        <v>4747.2480000000005</v>
      </c>
    </row>
    <row r="26" spans="1:5" ht="15.6" x14ac:dyDescent="0.3">
      <c r="A26" s="20" t="s">
        <v>29</v>
      </c>
      <c r="B26" s="1" t="s">
        <v>30</v>
      </c>
      <c r="C26" s="4">
        <f>D26*C7</f>
        <v>109.89000000000001</v>
      </c>
      <c r="D26" s="1">
        <v>0.05</v>
      </c>
      <c r="E26" s="4">
        <f>C26*12</f>
        <v>1318.6800000000003</v>
      </c>
    </row>
    <row r="27" spans="1:5" ht="15.6" x14ac:dyDescent="0.3">
      <c r="A27" s="47" t="s">
        <v>31</v>
      </c>
      <c r="B27" s="45" t="s">
        <v>55</v>
      </c>
      <c r="C27" s="4">
        <f>E27/12</f>
        <v>7.2966666666666669</v>
      </c>
      <c r="D27" s="15">
        <f>C27/C7</f>
        <v>3.3199866533199862E-3</v>
      </c>
      <c r="E27" s="45">
        <f>87.56*1</f>
        <v>87.56</v>
      </c>
    </row>
    <row r="28" spans="1:5" ht="17.399999999999999" x14ac:dyDescent="0.3">
      <c r="A28" s="22" t="s">
        <v>32</v>
      </c>
      <c r="B28" s="13" t="s">
        <v>33</v>
      </c>
      <c r="C28" s="18">
        <f>SUM(C29:C33)</f>
        <v>6757.4120000000003</v>
      </c>
      <c r="D28" s="18">
        <f>SUM(D29:D33)</f>
        <v>3.0746255346255342</v>
      </c>
      <c r="E28" s="18">
        <f>SUM(E29:E33)</f>
        <v>81088.944000000018</v>
      </c>
    </row>
    <row r="29" spans="1:5" ht="15.6" x14ac:dyDescent="0.3">
      <c r="A29" s="20" t="s">
        <v>34</v>
      </c>
      <c r="B29" s="9" t="s">
        <v>59</v>
      </c>
      <c r="C29" s="4">
        <f>D29*C7</f>
        <v>3846.1500000000005</v>
      </c>
      <c r="D29" s="1">
        <v>1.75</v>
      </c>
      <c r="E29" s="4">
        <f>C29*12</f>
        <v>46153.8</v>
      </c>
    </row>
    <row r="30" spans="1:5" ht="15.6" x14ac:dyDescent="0.3">
      <c r="A30" s="47" t="s">
        <v>35</v>
      </c>
      <c r="B30" s="45" t="s">
        <v>36</v>
      </c>
      <c r="C30" s="45">
        <v>1175</v>
      </c>
      <c r="D30" s="4">
        <f>C30/C7</f>
        <v>0.53462553462553453</v>
      </c>
      <c r="E30" s="1">
        <f>C30*12</f>
        <v>14100</v>
      </c>
    </row>
    <row r="31" spans="1:5" ht="15.6" x14ac:dyDescent="0.3">
      <c r="A31" s="47" t="s">
        <v>37</v>
      </c>
      <c r="B31" s="1" t="s">
        <v>30</v>
      </c>
      <c r="C31" s="4">
        <f>D31*C7</f>
        <v>197.80200000000002</v>
      </c>
      <c r="D31" s="1">
        <v>0.09</v>
      </c>
      <c r="E31" s="4">
        <f>C31*12</f>
        <v>2373.6240000000003</v>
      </c>
    </row>
    <row r="32" spans="1:5" ht="15.6" x14ac:dyDescent="0.3">
      <c r="A32" s="47" t="s">
        <v>38</v>
      </c>
      <c r="B32" s="1" t="s">
        <v>40</v>
      </c>
      <c r="C32" s="4">
        <f>D32*C7</f>
        <v>65.933999999999997</v>
      </c>
      <c r="D32" s="1">
        <v>0.03</v>
      </c>
      <c r="E32" s="4">
        <f>C32*12</f>
        <v>791.20799999999997</v>
      </c>
    </row>
    <row r="33" spans="1:5" ht="15.6" x14ac:dyDescent="0.3">
      <c r="A33" s="47" t="s">
        <v>39</v>
      </c>
      <c r="B33" s="1" t="s">
        <v>41</v>
      </c>
      <c r="C33" s="4">
        <f>D33*C7</f>
        <v>1472.5260000000003</v>
      </c>
      <c r="D33" s="1">
        <v>0.67</v>
      </c>
      <c r="E33" s="4">
        <f>C33*12</f>
        <v>17670.312000000005</v>
      </c>
    </row>
    <row r="34" spans="1:5" ht="31.2" x14ac:dyDescent="0.3">
      <c r="A34" s="22" t="s">
        <v>42</v>
      </c>
      <c r="B34" s="14" t="s">
        <v>43</v>
      </c>
      <c r="C34" s="18">
        <f>SUM(C35:C40)</f>
        <v>6351.9059999999999</v>
      </c>
      <c r="D34" s="18">
        <f>SUM(D35:D40)</f>
        <v>2.8901201201201197</v>
      </c>
      <c r="E34" s="18">
        <f>SUM(E35:E40)</f>
        <v>76222.871999999988</v>
      </c>
    </row>
    <row r="35" spans="1:5" ht="27" x14ac:dyDescent="0.3">
      <c r="A35" s="20" t="s">
        <v>44</v>
      </c>
      <c r="B35" s="8" t="s">
        <v>68</v>
      </c>
      <c r="C35" s="4">
        <f>D35*C7</f>
        <v>5560.4340000000002</v>
      </c>
      <c r="D35" s="1">
        <v>2.5299999999999998</v>
      </c>
      <c r="E35" s="4">
        <f>C35*12</f>
        <v>66725.207999999999</v>
      </c>
    </row>
    <row r="36" spans="1:5" ht="15.6" x14ac:dyDescent="0.3">
      <c r="A36" s="20" t="s">
        <v>46</v>
      </c>
      <c r="B36" s="48" t="s">
        <v>45</v>
      </c>
      <c r="C36" s="4">
        <f>D36*C7</f>
        <v>197.80200000000002</v>
      </c>
      <c r="D36" s="1">
        <v>0.09</v>
      </c>
      <c r="E36" s="4">
        <f t="shared" ref="E36:E40" si="1">C36*12</f>
        <v>2373.6240000000003</v>
      </c>
    </row>
    <row r="37" spans="1:5" ht="15.6" x14ac:dyDescent="0.3">
      <c r="A37" s="20" t="s">
        <v>47</v>
      </c>
      <c r="B37" s="45" t="s">
        <v>48</v>
      </c>
      <c r="C37" s="4">
        <f>D37*C7</f>
        <v>43.956000000000003</v>
      </c>
      <c r="D37" s="1">
        <v>0.02</v>
      </c>
      <c r="E37" s="4">
        <f t="shared" si="1"/>
        <v>527.47199999999998</v>
      </c>
    </row>
    <row r="38" spans="1:5" ht="15.6" x14ac:dyDescent="0.3">
      <c r="A38" s="20" t="s">
        <v>49</v>
      </c>
      <c r="B38" s="45" t="s">
        <v>50</v>
      </c>
      <c r="C38" s="4">
        <f>D38*C7</f>
        <v>65.933999999999997</v>
      </c>
      <c r="D38" s="1">
        <v>0.03</v>
      </c>
      <c r="E38" s="4">
        <f t="shared" si="1"/>
        <v>791.20799999999997</v>
      </c>
    </row>
    <row r="39" spans="1:5" ht="15.6" x14ac:dyDescent="0.3">
      <c r="A39" s="47" t="s">
        <v>51</v>
      </c>
      <c r="B39" s="45" t="s">
        <v>52</v>
      </c>
      <c r="C39" s="31">
        <f>E39/12</f>
        <v>264</v>
      </c>
      <c r="D39" s="49">
        <f>C39/C7</f>
        <v>0.12012012012012011</v>
      </c>
      <c r="E39" s="31">
        <f>C8*4*2</f>
        <v>3168</v>
      </c>
    </row>
    <row r="40" spans="1:5" ht="15.6" x14ac:dyDescent="0.3">
      <c r="A40" s="20" t="s">
        <v>53</v>
      </c>
      <c r="B40" s="45" t="s">
        <v>30</v>
      </c>
      <c r="C40" s="4">
        <f>D40*C7</f>
        <v>219.78000000000003</v>
      </c>
      <c r="D40" s="1">
        <v>0.1</v>
      </c>
      <c r="E40" s="4">
        <f t="shared" si="1"/>
        <v>2637.3600000000006</v>
      </c>
    </row>
    <row r="41" spans="1:5" ht="17.399999999999999" x14ac:dyDescent="0.3">
      <c r="A41" s="22" t="s">
        <v>64</v>
      </c>
      <c r="B41" s="12" t="s">
        <v>56</v>
      </c>
      <c r="C41" s="18">
        <f>D41*C7</f>
        <v>-107.55397999999762</v>
      </c>
      <c r="D41" s="18">
        <f>C9-D16-D23</f>
        <v>-4.893710983710875E-2</v>
      </c>
      <c r="E41" s="18">
        <f>C41*12</f>
        <v>-1290.6477599999714</v>
      </c>
    </row>
    <row r="42" spans="1:5" ht="15.6" x14ac:dyDescent="0.3">
      <c r="A42" s="32" t="s">
        <v>71</v>
      </c>
      <c r="B42" s="45"/>
      <c r="C42" s="44">
        <f>E42/12</f>
        <v>0</v>
      </c>
      <c r="D42" s="44">
        <f>C42/C7</f>
        <v>0</v>
      </c>
      <c r="E42" s="45">
        <v>0</v>
      </c>
    </row>
    <row r="43" spans="1:5" ht="15.6" x14ac:dyDescent="0.3">
      <c r="A43" s="20" t="s">
        <v>73</v>
      </c>
      <c r="B43" s="1"/>
      <c r="C43" s="4">
        <f>E43/12</f>
        <v>0</v>
      </c>
      <c r="D43" s="4">
        <f>C43/C7</f>
        <v>0</v>
      </c>
      <c r="E43" s="30"/>
    </row>
    <row r="44" spans="1:5" ht="15.6" x14ac:dyDescent="0.3">
      <c r="A44" s="20" t="s">
        <v>74</v>
      </c>
      <c r="B44" s="1"/>
      <c r="C44" s="4">
        <f>E44/12</f>
        <v>0</v>
      </c>
      <c r="D44" s="4">
        <f>C44/C7</f>
        <v>0</v>
      </c>
      <c r="E44" s="30"/>
    </row>
    <row r="45" spans="1:5" ht="15.6" x14ac:dyDescent="0.3">
      <c r="A45" s="20" t="s">
        <v>75</v>
      </c>
      <c r="B45" s="1"/>
      <c r="C45" s="4">
        <f>E45/12</f>
        <v>0</v>
      </c>
      <c r="D45" s="4">
        <f>C45/C7</f>
        <v>0</v>
      </c>
      <c r="E45" s="30"/>
    </row>
    <row r="46" spans="1:5" ht="15.6" x14ac:dyDescent="0.3">
      <c r="A46" s="20" t="s">
        <v>76</v>
      </c>
      <c r="B46" s="1"/>
      <c r="C46" s="4">
        <f>E46/12</f>
        <v>0</v>
      </c>
      <c r="D46" s="4">
        <f>C46/C7</f>
        <v>0</v>
      </c>
      <c r="E46" s="30"/>
    </row>
    <row r="47" spans="1:5" ht="15.6" x14ac:dyDescent="0.3">
      <c r="A47" s="20"/>
      <c r="B47" s="1"/>
      <c r="C47" s="4"/>
      <c r="D47" s="4"/>
      <c r="E47" s="30"/>
    </row>
    <row r="48" spans="1:5" ht="15.6" x14ac:dyDescent="0.3">
      <c r="A48" s="20"/>
      <c r="B48" s="1"/>
      <c r="C48" s="4"/>
      <c r="D48" s="4"/>
      <c r="E48" s="30"/>
    </row>
    <row r="49" spans="1:5" ht="15.6" x14ac:dyDescent="0.3">
      <c r="A49" s="20"/>
      <c r="B49" s="1"/>
      <c r="C49" s="4"/>
      <c r="D49" s="4"/>
      <c r="E49" s="30"/>
    </row>
    <row r="50" spans="1:5" ht="15.6" x14ac:dyDescent="0.3">
      <c r="A50" s="20"/>
      <c r="B50" s="1"/>
      <c r="C50" s="4"/>
      <c r="D50" s="4"/>
      <c r="E50" s="30"/>
    </row>
    <row r="51" spans="1:5" ht="15.6" x14ac:dyDescent="0.3">
      <c r="A51" s="20"/>
      <c r="B51" s="1"/>
      <c r="C51" s="4"/>
      <c r="D51" s="4"/>
      <c r="E51" s="30"/>
    </row>
    <row r="52" spans="1:5" ht="15.6" x14ac:dyDescent="0.3">
      <c r="A52" s="20"/>
      <c r="B52" s="1"/>
      <c r="C52" s="4"/>
      <c r="D52" s="4"/>
      <c r="E52" s="30"/>
    </row>
    <row r="53" spans="1:5" ht="15.6" x14ac:dyDescent="0.3">
      <c r="A53" s="20"/>
      <c r="B53" s="1"/>
      <c r="C53" s="4"/>
      <c r="D53" s="4"/>
      <c r="E53" s="30"/>
    </row>
    <row r="54" spans="1:5" ht="15.6" x14ac:dyDescent="0.3">
      <c r="A54" s="20"/>
      <c r="B54" s="1"/>
      <c r="C54" s="4"/>
      <c r="D54" s="4"/>
      <c r="E54" s="30"/>
    </row>
    <row r="55" spans="1:5" ht="15.6" x14ac:dyDescent="0.3">
      <c r="A55" s="20"/>
      <c r="B55" s="1"/>
      <c r="C55" s="4"/>
      <c r="D55" s="4"/>
      <c r="E55" s="30"/>
    </row>
    <row r="56" spans="1:5" ht="15.6" x14ac:dyDescent="0.3">
      <c r="A56" s="20"/>
      <c r="B56" s="34" t="s">
        <v>66</v>
      </c>
      <c r="C56" s="35">
        <f>SUM(C42:C55)</f>
        <v>0</v>
      </c>
      <c r="D56" s="35">
        <f>SUM(D42:D55)</f>
        <v>0</v>
      </c>
      <c r="E56" s="34">
        <f>SUM(E42:E55)</f>
        <v>0</v>
      </c>
    </row>
    <row r="57" spans="1:5" ht="15.6" x14ac:dyDescent="0.3">
      <c r="A57" s="27"/>
      <c r="B57" s="28" t="s">
        <v>57</v>
      </c>
      <c r="C57" s="26">
        <f>D57*C7</f>
        <v>19780.2</v>
      </c>
      <c r="D57" s="26">
        <f>D41+D23+D16</f>
        <v>9</v>
      </c>
      <c r="E57" s="26">
        <f>C57*12</f>
        <v>237362.40000000002</v>
      </c>
    </row>
    <row r="58" spans="1:5" ht="15.6" x14ac:dyDescent="0.3">
      <c r="A58" s="27" t="s">
        <v>65</v>
      </c>
      <c r="B58" s="12" t="s">
        <v>61</v>
      </c>
      <c r="C58" s="12">
        <f>D58*C7</f>
        <v>3333.3333333333335</v>
      </c>
      <c r="D58" s="18">
        <f>C10/C7/12</f>
        <v>1.5166681833348499</v>
      </c>
      <c r="E58" s="12">
        <f>C58*12</f>
        <v>40000</v>
      </c>
    </row>
    <row r="59" spans="1:5" ht="15.6" x14ac:dyDescent="0.3">
      <c r="A59" s="20" t="s">
        <v>69</v>
      </c>
      <c r="B59" s="45" t="s">
        <v>67</v>
      </c>
      <c r="C59" s="66">
        <f>E59/12</f>
        <v>3333.3333333333335</v>
      </c>
      <c r="D59" s="44">
        <f>C59/C7</f>
        <v>1.5166681833348499</v>
      </c>
      <c r="E59" s="45">
        <v>40000</v>
      </c>
    </row>
    <row r="60" spans="1:5" ht="15.6" x14ac:dyDescent="0.3">
      <c r="A60" s="20" t="s">
        <v>70</v>
      </c>
      <c r="B60" s="45"/>
      <c r="C60" s="66"/>
      <c r="D60" s="44"/>
      <c r="E60" s="45"/>
    </row>
    <row r="61" spans="1:5" ht="15.6" x14ac:dyDescent="0.3">
      <c r="A61" s="20" t="s">
        <v>78</v>
      </c>
      <c r="B61" s="45"/>
      <c r="C61" s="66"/>
      <c r="D61" s="44"/>
      <c r="E61" s="45"/>
    </row>
    <row r="62" spans="1:5" ht="15.6" x14ac:dyDescent="0.3">
      <c r="A62" s="3"/>
      <c r="B62" s="45"/>
      <c r="C62" s="66"/>
      <c r="D62" s="44"/>
      <c r="E62" s="45"/>
    </row>
    <row r="63" spans="1:5" ht="15.6" x14ac:dyDescent="0.3">
      <c r="A63" s="3"/>
      <c r="B63" s="36" t="s">
        <v>66</v>
      </c>
      <c r="C63" s="36"/>
      <c r="D63" s="37">
        <f>SUM(D59:D62)</f>
        <v>1.5166681833348499</v>
      </c>
      <c r="E63" s="36"/>
    </row>
    <row r="64" spans="1:5" ht="12.75" customHeight="1" x14ac:dyDescent="0.3">
      <c r="A64" s="24"/>
      <c r="B64" s="2"/>
      <c r="C64" s="2"/>
      <c r="D64" s="2"/>
      <c r="E64" s="2"/>
    </row>
    <row r="65" spans="1:5" ht="15.6" x14ac:dyDescent="0.3">
      <c r="A65" s="24"/>
      <c r="B65" s="2"/>
      <c r="C65" s="2"/>
      <c r="D65" s="2"/>
      <c r="E65" s="2"/>
    </row>
    <row r="66" spans="1:5" ht="15.6" x14ac:dyDescent="0.3">
      <c r="A66" s="24"/>
      <c r="B66" s="2"/>
      <c r="C66" s="2"/>
      <c r="D66" s="2"/>
      <c r="E66" s="2"/>
    </row>
    <row r="67" spans="1:5" ht="15.6" x14ac:dyDescent="0.3">
      <c r="A67" s="24"/>
      <c r="B67" s="2"/>
      <c r="C67" s="2"/>
      <c r="D67" s="2"/>
      <c r="E67" s="2"/>
    </row>
  </sheetData>
  <mergeCells count="16">
    <mergeCell ref="A7:B7"/>
    <mergeCell ref="C7:E7"/>
    <mergeCell ref="A2:E4"/>
    <mergeCell ref="A5:B5"/>
    <mergeCell ref="C5:E5"/>
    <mergeCell ref="A6:B6"/>
    <mergeCell ref="C6:E6"/>
    <mergeCell ref="A13:B13"/>
    <mergeCell ref="C13:E13"/>
    <mergeCell ref="A14:E14"/>
    <mergeCell ref="A8:B8"/>
    <mergeCell ref="C8:E8"/>
    <mergeCell ref="A9:B9"/>
    <mergeCell ref="C9:E9"/>
    <mergeCell ref="A10:B10"/>
    <mergeCell ref="C10:E1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7"/>
  <sheetViews>
    <sheetView topLeftCell="A34" workbookViewId="0">
      <selection activeCell="G48" sqref="G48"/>
    </sheetView>
  </sheetViews>
  <sheetFormatPr defaultRowHeight="13.8" x14ac:dyDescent="0.3"/>
  <cols>
    <col min="1" max="1" width="8.5546875" style="25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80" t="s">
        <v>90</v>
      </c>
      <c r="B2" s="80"/>
      <c r="C2" s="80"/>
      <c r="D2" s="80"/>
      <c r="E2" s="80"/>
    </row>
    <row r="3" spans="1:5" x14ac:dyDescent="0.3">
      <c r="A3" s="80"/>
      <c r="B3" s="80"/>
      <c r="C3" s="80"/>
      <c r="D3" s="80"/>
      <c r="E3" s="80"/>
    </row>
    <row r="4" spans="1:5" x14ac:dyDescent="0.3">
      <c r="A4" s="81"/>
      <c r="B4" s="81"/>
      <c r="C4" s="81"/>
      <c r="D4" s="81"/>
      <c r="E4" s="81"/>
    </row>
    <row r="5" spans="1:5" ht="15.6" x14ac:dyDescent="0.3">
      <c r="A5" s="74" t="s">
        <v>0</v>
      </c>
      <c r="B5" s="75"/>
      <c r="C5" s="74" t="s">
        <v>1</v>
      </c>
      <c r="D5" s="76"/>
      <c r="E5" s="75"/>
    </row>
    <row r="6" spans="1:5" ht="15.6" x14ac:dyDescent="0.3">
      <c r="A6" s="74" t="s">
        <v>2</v>
      </c>
      <c r="B6" s="75"/>
      <c r="C6" s="77">
        <v>1</v>
      </c>
      <c r="D6" s="78"/>
      <c r="E6" s="79"/>
    </row>
    <row r="7" spans="1:5" ht="15.6" x14ac:dyDescent="0.3">
      <c r="A7" s="74" t="s">
        <v>3</v>
      </c>
      <c r="B7" s="75"/>
      <c r="C7" s="77">
        <v>3256.3</v>
      </c>
      <c r="D7" s="78"/>
      <c r="E7" s="79"/>
    </row>
    <row r="8" spans="1:5" ht="15.6" x14ac:dyDescent="0.3">
      <c r="A8" s="74" t="s">
        <v>4</v>
      </c>
      <c r="B8" s="75"/>
      <c r="C8" s="77">
        <v>396</v>
      </c>
      <c r="D8" s="78"/>
      <c r="E8" s="79"/>
    </row>
    <row r="9" spans="1:5" ht="15.6" x14ac:dyDescent="0.3">
      <c r="A9" s="74" t="s">
        <v>5</v>
      </c>
      <c r="B9" s="75"/>
      <c r="C9" s="77">
        <v>9</v>
      </c>
      <c r="D9" s="78"/>
      <c r="E9" s="79"/>
    </row>
    <row r="10" spans="1:5" ht="15.6" x14ac:dyDescent="0.3">
      <c r="A10" s="74" t="s">
        <v>6</v>
      </c>
      <c r="B10" s="75"/>
      <c r="C10" s="77">
        <v>17400</v>
      </c>
      <c r="D10" s="78"/>
      <c r="E10" s="79"/>
    </row>
    <row r="11" spans="1:5" ht="15.6" x14ac:dyDescent="0.3">
      <c r="A11" s="40"/>
      <c r="B11" s="41" t="s">
        <v>54</v>
      </c>
      <c r="C11" s="40"/>
      <c r="D11" s="42">
        <f>C7*C9</f>
        <v>29306.7</v>
      </c>
      <c r="E11" s="41"/>
    </row>
    <row r="12" spans="1:5" ht="15.6" x14ac:dyDescent="0.3">
      <c r="A12" s="40"/>
      <c r="B12" s="41" t="s">
        <v>60</v>
      </c>
      <c r="C12" s="40"/>
      <c r="D12" s="42">
        <f>D11+(C10/12)</f>
        <v>30756.7</v>
      </c>
      <c r="E12" s="41"/>
    </row>
    <row r="13" spans="1:5" ht="15.6" x14ac:dyDescent="0.3">
      <c r="A13" s="74" t="s">
        <v>7</v>
      </c>
      <c r="B13" s="75"/>
      <c r="C13" s="74">
        <f>(C7*C9*12)+C10</f>
        <v>369080.4</v>
      </c>
      <c r="D13" s="76"/>
      <c r="E13" s="75"/>
    </row>
    <row r="14" spans="1:5" ht="15.6" x14ac:dyDescent="0.3">
      <c r="A14" s="74" t="s">
        <v>8</v>
      </c>
      <c r="B14" s="76"/>
      <c r="C14" s="76"/>
      <c r="D14" s="76"/>
      <c r="E14" s="75"/>
    </row>
    <row r="15" spans="1:5" ht="46.8" x14ac:dyDescent="0.3">
      <c r="A15" s="3"/>
      <c r="B15" s="6" t="s">
        <v>12</v>
      </c>
      <c r="C15" s="6" t="s">
        <v>13</v>
      </c>
      <c r="D15" s="7" t="s">
        <v>14</v>
      </c>
      <c r="E15" s="6" t="s">
        <v>15</v>
      </c>
    </row>
    <row r="16" spans="1:5" ht="18" x14ac:dyDescent="0.35">
      <c r="A16" s="19">
        <v>1</v>
      </c>
      <c r="B16" s="10" t="s">
        <v>9</v>
      </c>
      <c r="C16" s="17">
        <f>C17+C18</f>
        <v>8905.5639966666677</v>
      </c>
      <c r="D16" s="17">
        <f>D17+D18</f>
        <v>2.8293249997440859</v>
      </c>
      <c r="E16" s="17">
        <f>E17+E18</f>
        <v>106866.76796</v>
      </c>
    </row>
    <row r="17" spans="1:5" ht="15.6" x14ac:dyDescent="0.3">
      <c r="A17" s="20" t="s">
        <v>10</v>
      </c>
      <c r="B17" s="5" t="s">
        <v>11</v>
      </c>
      <c r="C17" s="44">
        <f>(D11*12.59%)+(C10*12.59%/12)</f>
        <v>3872.2685300000003</v>
      </c>
      <c r="D17" s="4">
        <f>C17/C7</f>
        <v>1.1891620950158155</v>
      </c>
      <c r="E17" s="4">
        <f>C17*12</f>
        <v>46467.22236</v>
      </c>
    </row>
    <row r="18" spans="1:5" ht="15.6" x14ac:dyDescent="0.3">
      <c r="A18" s="3" t="s">
        <v>16</v>
      </c>
      <c r="B18" s="5" t="s">
        <v>17</v>
      </c>
      <c r="C18" s="16">
        <f>SUM(C19:C21)</f>
        <v>5033.2954666666665</v>
      </c>
      <c r="D18" s="16">
        <f>SUM(D19:D22)</f>
        <v>1.6401629047282704</v>
      </c>
      <c r="E18" s="16">
        <f t="shared" ref="E18" si="0">SUM(E19:E21)</f>
        <v>60399.545600000005</v>
      </c>
    </row>
    <row r="19" spans="1:5" ht="15.6" x14ac:dyDescent="0.3">
      <c r="A19" s="20" t="s">
        <v>18</v>
      </c>
      <c r="B19" s="5" t="s">
        <v>19</v>
      </c>
      <c r="C19" s="4">
        <f>E19/12</f>
        <v>3157.6666666666665</v>
      </c>
      <c r="D19" s="4">
        <f>C19/C7</f>
        <v>0.9697099980550522</v>
      </c>
      <c r="E19" s="44">
        <v>37892</v>
      </c>
    </row>
    <row r="20" spans="1:5" ht="42" x14ac:dyDescent="0.3">
      <c r="A20" s="20" t="s">
        <v>20</v>
      </c>
      <c r="B20" s="9" t="s">
        <v>21</v>
      </c>
      <c r="C20" s="4">
        <f>D20*C7</f>
        <v>879.20100000000014</v>
      </c>
      <c r="D20" s="1">
        <v>0.27</v>
      </c>
      <c r="E20" s="4">
        <f>C20*12</f>
        <v>10550.412000000002</v>
      </c>
    </row>
    <row r="21" spans="1:5" ht="15.6" x14ac:dyDescent="0.3">
      <c r="A21" s="20" t="s">
        <v>22</v>
      </c>
      <c r="B21" s="5" t="s">
        <v>23</v>
      </c>
      <c r="C21" s="4">
        <f>D11*3.4%</f>
        <v>996.42780000000005</v>
      </c>
      <c r="D21" s="4">
        <f>C21/C7</f>
        <v>0.30599999999999999</v>
      </c>
      <c r="E21" s="4">
        <f>C21*12</f>
        <v>11957.133600000001</v>
      </c>
    </row>
    <row r="22" spans="1:5" ht="15.6" x14ac:dyDescent="0.3">
      <c r="A22" s="20" t="s">
        <v>62</v>
      </c>
      <c r="B22" s="5" t="s">
        <v>63</v>
      </c>
      <c r="C22" s="4">
        <f>E22/12</f>
        <v>307.56700000000001</v>
      </c>
      <c r="D22" s="4">
        <f>C22/C7</f>
        <v>9.4452906673218068E-2</v>
      </c>
      <c r="E22" s="4">
        <f>C13*1%</f>
        <v>3690.8040000000001</v>
      </c>
    </row>
    <row r="23" spans="1:5" ht="18" x14ac:dyDescent="0.35">
      <c r="A23" s="21" t="s">
        <v>24</v>
      </c>
      <c r="B23" s="10" t="s">
        <v>25</v>
      </c>
      <c r="C23" s="17">
        <f>C24+C28+C34</f>
        <v>19486.198666666667</v>
      </c>
      <c r="D23" s="17">
        <f>D24+D28+D34</f>
        <v>5.9841533847208996</v>
      </c>
      <c r="E23" s="17">
        <f>E24+E28+E34</f>
        <v>233834.38400000002</v>
      </c>
    </row>
    <row r="24" spans="1:5" ht="17.399999999999999" x14ac:dyDescent="0.3">
      <c r="A24" s="55" t="s">
        <v>26</v>
      </c>
      <c r="B24" s="11" t="s">
        <v>27</v>
      </c>
      <c r="C24" s="18">
        <f>SUM(C25:C27)</f>
        <v>756.24566666666669</v>
      </c>
      <c r="D24" s="18">
        <f>SUM(D25:D27)</f>
        <v>0.23224078453049984</v>
      </c>
      <c r="E24" s="18">
        <f>SUM(E25:E27)</f>
        <v>9074.9480000000003</v>
      </c>
    </row>
    <row r="25" spans="1:5" ht="15.6" x14ac:dyDescent="0.3">
      <c r="A25" s="47" t="s">
        <v>28</v>
      </c>
      <c r="B25" s="9" t="s">
        <v>58</v>
      </c>
      <c r="C25" s="4">
        <f>D25*C7</f>
        <v>586.13400000000001</v>
      </c>
      <c r="D25" s="1">
        <v>0.18</v>
      </c>
      <c r="E25" s="4">
        <f>C25*12</f>
        <v>7033.6080000000002</v>
      </c>
    </row>
    <row r="26" spans="1:5" ht="15.6" x14ac:dyDescent="0.3">
      <c r="A26" s="47" t="s">
        <v>29</v>
      </c>
      <c r="B26" s="1" t="s">
        <v>30</v>
      </c>
      <c r="C26" s="4">
        <f>D26*C7</f>
        <v>162.81500000000003</v>
      </c>
      <c r="D26" s="1">
        <v>0.05</v>
      </c>
      <c r="E26" s="4">
        <f>C26*12</f>
        <v>1953.7800000000002</v>
      </c>
    </row>
    <row r="27" spans="1:5" ht="15.6" x14ac:dyDescent="0.3">
      <c r="A27" s="47" t="s">
        <v>31</v>
      </c>
      <c r="B27" s="45" t="s">
        <v>55</v>
      </c>
      <c r="C27" s="44">
        <f>E27/12</f>
        <v>7.2966666666666669</v>
      </c>
      <c r="D27" s="46">
        <f>C27/C7</f>
        <v>2.2407845304998515E-3</v>
      </c>
      <c r="E27" s="45">
        <f>87.56*1</f>
        <v>87.56</v>
      </c>
    </row>
    <row r="28" spans="1:5" ht="17.399999999999999" x14ac:dyDescent="0.3">
      <c r="A28" s="55" t="s">
        <v>32</v>
      </c>
      <c r="B28" s="13" t="s">
        <v>33</v>
      </c>
      <c r="C28" s="18">
        <f>SUM(C29:C33)</f>
        <v>9446.0020000000004</v>
      </c>
      <c r="D28" s="18">
        <f>SUM(D29:D33)</f>
        <v>2.9008389890366364</v>
      </c>
      <c r="E28" s="18">
        <f>SUM(E29:E33)</f>
        <v>113352.024</v>
      </c>
    </row>
    <row r="29" spans="1:5" ht="15.6" x14ac:dyDescent="0.3">
      <c r="A29" s="47" t="s">
        <v>34</v>
      </c>
      <c r="B29" s="9" t="s">
        <v>59</v>
      </c>
      <c r="C29" s="4">
        <f>D29*C7</f>
        <v>5698.5250000000005</v>
      </c>
      <c r="D29" s="1">
        <v>1.75</v>
      </c>
      <c r="E29" s="4">
        <f>C29*12</f>
        <v>68382.3</v>
      </c>
    </row>
    <row r="30" spans="1:5" ht="15.6" x14ac:dyDescent="0.3">
      <c r="A30" s="47" t="s">
        <v>35</v>
      </c>
      <c r="B30" s="45" t="s">
        <v>36</v>
      </c>
      <c r="C30" s="45">
        <v>1175</v>
      </c>
      <c r="D30" s="4">
        <f>C30/C7</f>
        <v>0.36083898903663664</v>
      </c>
      <c r="E30" s="1">
        <f>C30*12</f>
        <v>14100</v>
      </c>
    </row>
    <row r="31" spans="1:5" ht="15.6" x14ac:dyDescent="0.3">
      <c r="A31" s="47" t="s">
        <v>37</v>
      </c>
      <c r="B31" s="1" t="s">
        <v>30</v>
      </c>
      <c r="C31" s="4">
        <f>D31*C7</f>
        <v>293.06700000000001</v>
      </c>
      <c r="D31" s="1">
        <v>0.09</v>
      </c>
      <c r="E31" s="4">
        <f>C31*12</f>
        <v>3516.8040000000001</v>
      </c>
    </row>
    <row r="32" spans="1:5" ht="15.6" x14ac:dyDescent="0.3">
      <c r="A32" s="47" t="s">
        <v>38</v>
      </c>
      <c r="B32" s="1" t="s">
        <v>40</v>
      </c>
      <c r="C32" s="4">
        <f>D32*C7</f>
        <v>97.689000000000007</v>
      </c>
      <c r="D32" s="1">
        <v>0.03</v>
      </c>
      <c r="E32" s="4">
        <f>C32*12</f>
        <v>1172.268</v>
      </c>
    </row>
    <row r="33" spans="1:5" ht="15.6" x14ac:dyDescent="0.3">
      <c r="A33" s="47" t="s">
        <v>39</v>
      </c>
      <c r="B33" s="1" t="s">
        <v>41</v>
      </c>
      <c r="C33" s="4">
        <f>D33*C7</f>
        <v>2181.7210000000005</v>
      </c>
      <c r="D33" s="1">
        <v>0.67</v>
      </c>
      <c r="E33" s="4">
        <f>C33*12</f>
        <v>26180.652000000006</v>
      </c>
    </row>
    <row r="34" spans="1:5" ht="31.2" x14ac:dyDescent="0.3">
      <c r="A34" s="55" t="s">
        <v>42</v>
      </c>
      <c r="B34" s="14" t="s">
        <v>43</v>
      </c>
      <c r="C34" s="18">
        <f>SUM(C35:C40)</f>
        <v>9283.9510000000009</v>
      </c>
      <c r="D34" s="18">
        <f>SUM(D35:D40)</f>
        <v>2.8510736111537631</v>
      </c>
      <c r="E34" s="18">
        <f>SUM(E35:E40)</f>
        <v>111407.41200000001</v>
      </c>
    </row>
    <row r="35" spans="1:5" ht="27" x14ac:dyDescent="0.3">
      <c r="A35" s="47" t="s">
        <v>44</v>
      </c>
      <c r="B35" s="8" t="s">
        <v>68</v>
      </c>
      <c r="C35" s="4">
        <f>D35*C7</f>
        <v>8238.4390000000003</v>
      </c>
      <c r="D35" s="1">
        <v>2.5299999999999998</v>
      </c>
      <c r="E35" s="4">
        <f>C35*12</f>
        <v>98861.268000000011</v>
      </c>
    </row>
    <row r="36" spans="1:5" ht="15.6" x14ac:dyDescent="0.3">
      <c r="A36" s="47" t="s">
        <v>46</v>
      </c>
      <c r="B36" s="48" t="s">
        <v>45</v>
      </c>
      <c r="C36" s="44">
        <f>D36*C7</f>
        <v>293.06700000000001</v>
      </c>
      <c r="D36" s="45">
        <v>0.09</v>
      </c>
      <c r="E36" s="44">
        <f t="shared" ref="E36:E40" si="1">C36*12</f>
        <v>3516.8040000000001</v>
      </c>
    </row>
    <row r="37" spans="1:5" ht="15.6" x14ac:dyDescent="0.3">
      <c r="A37" s="47" t="s">
        <v>47</v>
      </c>
      <c r="B37" s="45" t="s">
        <v>48</v>
      </c>
      <c r="C37" s="44">
        <f>D37*C7</f>
        <v>65.126000000000005</v>
      </c>
      <c r="D37" s="45">
        <v>0.02</v>
      </c>
      <c r="E37" s="44">
        <f t="shared" si="1"/>
        <v>781.51200000000006</v>
      </c>
    </row>
    <row r="38" spans="1:5" ht="15.6" x14ac:dyDescent="0.3">
      <c r="A38" s="47" t="s">
        <v>49</v>
      </c>
      <c r="B38" s="45" t="s">
        <v>50</v>
      </c>
      <c r="C38" s="44">
        <f>D38*C7</f>
        <v>97.689000000000007</v>
      </c>
      <c r="D38" s="45">
        <v>0.03</v>
      </c>
      <c r="E38" s="44">
        <f t="shared" si="1"/>
        <v>1172.268</v>
      </c>
    </row>
    <row r="39" spans="1:5" ht="15.6" x14ac:dyDescent="0.3">
      <c r="A39" s="47" t="s">
        <v>51</v>
      </c>
      <c r="B39" s="45" t="s">
        <v>52</v>
      </c>
      <c r="C39" s="49">
        <f>E39/12</f>
        <v>264</v>
      </c>
      <c r="D39" s="49">
        <f>C39/C7</f>
        <v>8.1073611153763464E-2</v>
      </c>
      <c r="E39" s="49">
        <f>C8*4*2</f>
        <v>3168</v>
      </c>
    </row>
    <row r="40" spans="1:5" ht="15.6" x14ac:dyDescent="0.3">
      <c r="A40" s="47" t="s">
        <v>53</v>
      </c>
      <c r="B40" s="1" t="s">
        <v>30</v>
      </c>
      <c r="C40" s="4">
        <f>D40*C7</f>
        <v>325.63000000000005</v>
      </c>
      <c r="D40" s="1">
        <v>0.1</v>
      </c>
      <c r="E40" s="4">
        <f t="shared" si="1"/>
        <v>3907.5600000000004</v>
      </c>
    </row>
    <row r="41" spans="1:5" ht="17.399999999999999" x14ac:dyDescent="0.3">
      <c r="A41" s="22" t="s">
        <v>64</v>
      </c>
      <c r="B41" s="12" t="s">
        <v>56</v>
      </c>
      <c r="C41" s="18">
        <f>D41*C7</f>
        <v>607.37033666666616</v>
      </c>
      <c r="D41" s="18">
        <f>C9-D16-D23</f>
        <v>0.18652161553501401</v>
      </c>
      <c r="E41" s="18">
        <f>C41*12</f>
        <v>7288.4440399999939</v>
      </c>
    </row>
    <row r="42" spans="1:5" ht="15.6" x14ac:dyDescent="0.3">
      <c r="A42" s="32" t="s">
        <v>71</v>
      </c>
      <c r="B42" s="45" t="s">
        <v>72</v>
      </c>
      <c r="C42" s="44">
        <f t="shared" ref="C42:C47" si="2">E42/12</f>
        <v>607.37</v>
      </c>
      <c r="D42" s="44">
        <f>C42/C7</f>
        <v>0.18652151214568682</v>
      </c>
      <c r="E42" s="45">
        <v>7288.44</v>
      </c>
    </row>
    <row r="43" spans="1:5" ht="15.6" x14ac:dyDescent="0.3">
      <c r="A43" s="20" t="s">
        <v>73</v>
      </c>
      <c r="B43" s="1"/>
      <c r="C43" s="4">
        <f t="shared" si="2"/>
        <v>0</v>
      </c>
      <c r="D43" s="4">
        <f>C43/C7</f>
        <v>0</v>
      </c>
      <c r="E43" s="45"/>
    </row>
    <row r="44" spans="1:5" ht="15.6" x14ac:dyDescent="0.3">
      <c r="A44" s="20" t="s">
        <v>74</v>
      </c>
      <c r="B44" s="1"/>
      <c r="C44" s="4">
        <f t="shared" si="2"/>
        <v>0</v>
      </c>
      <c r="D44" s="4">
        <f>C44/C7</f>
        <v>0</v>
      </c>
      <c r="E44" s="45"/>
    </row>
    <row r="45" spans="1:5" ht="15.6" x14ac:dyDescent="0.3">
      <c r="A45" s="20" t="s">
        <v>75</v>
      </c>
      <c r="B45" s="1"/>
      <c r="C45" s="4">
        <f t="shared" si="2"/>
        <v>0</v>
      </c>
      <c r="D45" s="4">
        <f>C45/C7</f>
        <v>0</v>
      </c>
      <c r="E45" s="45"/>
    </row>
    <row r="46" spans="1:5" ht="15.6" x14ac:dyDescent="0.3">
      <c r="A46" s="20" t="s">
        <v>76</v>
      </c>
      <c r="B46" s="1"/>
      <c r="C46" s="4">
        <f t="shared" si="2"/>
        <v>0</v>
      </c>
      <c r="D46" s="4">
        <f>C46/C7</f>
        <v>0</v>
      </c>
      <c r="E46" s="45"/>
    </row>
    <row r="47" spans="1:5" ht="15.6" x14ac:dyDescent="0.3">
      <c r="A47" s="20" t="s">
        <v>77</v>
      </c>
      <c r="B47" s="1"/>
      <c r="C47" s="4">
        <f t="shared" si="2"/>
        <v>0</v>
      </c>
      <c r="D47" s="4">
        <f>C47/C7</f>
        <v>0</v>
      </c>
      <c r="E47" s="45"/>
    </row>
    <row r="48" spans="1:5" ht="15.6" x14ac:dyDescent="0.3">
      <c r="A48" s="20"/>
      <c r="B48" s="1"/>
      <c r="C48" s="4"/>
      <c r="D48" s="4"/>
      <c r="E48" s="45"/>
    </row>
    <row r="49" spans="1:5" ht="15.6" x14ac:dyDescent="0.3">
      <c r="A49" s="20"/>
      <c r="B49" s="1"/>
      <c r="C49" s="4"/>
      <c r="D49" s="4"/>
      <c r="E49" s="45"/>
    </row>
    <row r="50" spans="1:5" ht="15.6" x14ac:dyDescent="0.3">
      <c r="A50" s="20"/>
      <c r="B50" s="1"/>
      <c r="C50" s="4"/>
      <c r="D50" s="4"/>
      <c r="E50" s="45"/>
    </row>
    <row r="51" spans="1:5" ht="15.6" x14ac:dyDescent="0.3">
      <c r="A51" s="20"/>
      <c r="B51" s="1"/>
      <c r="C51" s="4"/>
      <c r="D51" s="4"/>
      <c r="E51" s="45"/>
    </row>
    <row r="52" spans="1:5" ht="15.6" x14ac:dyDescent="0.3">
      <c r="A52" s="20"/>
      <c r="B52" s="1"/>
      <c r="C52" s="4"/>
      <c r="D52" s="4"/>
      <c r="E52" s="45"/>
    </row>
    <row r="53" spans="1:5" ht="15.6" x14ac:dyDescent="0.3">
      <c r="A53" s="20"/>
      <c r="B53" s="1"/>
      <c r="C53" s="4"/>
      <c r="D53" s="4"/>
      <c r="E53" s="45"/>
    </row>
    <row r="54" spans="1:5" ht="15.6" x14ac:dyDescent="0.3">
      <c r="A54" s="20"/>
      <c r="B54" s="1"/>
      <c r="C54" s="4"/>
      <c r="D54" s="4"/>
      <c r="E54" s="45"/>
    </row>
    <row r="55" spans="1:5" ht="15.6" x14ac:dyDescent="0.3">
      <c r="A55" s="20"/>
      <c r="B55" s="1"/>
      <c r="C55" s="4"/>
      <c r="D55" s="4"/>
      <c r="E55" s="45"/>
    </row>
    <row r="56" spans="1:5" ht="15.6" x14ac:dyDescent="0.3">
      <c r="A56" s="20"/>
      <c r="B56" s="34" t="s">
        <v>66</v>
      </c>
      <c r="C56" s="35">
        <f>SUM(C42:C55)</f>
        <v>607.37</v>
      </c>
      <c r="D56" s="35">
        <f>SUM(D42:D55)</f>
        <v>0.18652151214568682</v>
      </c>
      <c r="E56" s="34">
        <f>SUM(E42:E55)</f>
        <v>7288.44</v>
      </c>
    </row>
    <row r="57" spans="1:5" ht="15.6" x14ac:dyDescent="0.3">
      <c r="A57" s="27"/>
      <c r="B57" s="28" t="s">
        <v>57</v>
      </c>
      <c r="C57" s="26">
        <f>D57*C7</f>
        <v>29306.7</v>
      </c>
      <c r="D57" s="26">
        <f>D41+D23+D16</f>
        <v>9</v>
      </c>
      <c r="E57" s="50">
        <f>C57*12</f>
        <v>351680.4</v>
      </c>
    </row>
    <row r="58" spans="1:5" ht="15.6" x14ac:dyDescent="0.3">
      <c r="A58" s="27" t="s">
        <v>65</v>
      </c>
      <c r="B58" s="12" t="s">
        <v>61</v>
      </c>
      <c r="C58" s="12">
        <f>D58*C7</f>
        <v>1450</v>
      </c>
      <c r="D58" s="18">
        <f>C10/C7/12</f>
        <v>0.44529066732180694</v>
      </c>
      <c r="E58" s="45">
        <f>C58*12</f>
        <v>17400</v>
      </c>
    </row>
    <row r="59" spans="1:5" ht="15.6" x14ac:dyDescent="0.3">
      <c r="A59" s="20" t="s">
        <v>69</v>
      </c>
      <c r="B59" s="45" t="s">
        <v>67</v>
      </c>
      <c r="C59" s="66">
        <f>E59/12</f>
        <v>1450</v>
      </c>
      <c r="D59" s="44">
        <f>C59/C7</f>
        <v>0.44529066732180694</v>
      </c>
      <c r="E59" s="45">
        <v>17400</v>
      </c>
    </row>
    <row r="60" spans="1:5" ht="15.6" x14ac:dyDescent="0.3">
      <c r="A60" s="20" t="s">
        <v>70</v>
      </c>
      <c r="B60" s="45"/>
      <c r="C60" s="66"/>
      <c r="D60" s="44"/>
      <c r="E60" s="45"/>
    </row>
    <row r="61" spans="1:5" ht="15.6" x14ac:dyDescent="0.3">
      <c r="A61" s="20" t="s">
        <v>78</v>
      </c>
      <c r="B61" s="45"/>
      <c r="C61" s="66"/>
      <c r="D61" s="44"/>
      <c r="E61" s="45"/>
    </row>
    <row r="62" spans="1:5" ht="15.6" x14ac:dyDescent="0.3">
      <c r="A62" s="3"/>
      <c r="B62" s="1"/>
      <c r="C62" s="33"/>
      <c r="D62" s="4"/>
      <c r="E62" s="45"/>
    </row>
    <row r="63" spans="1:5" ht="15.6" x14ac:dyDescent="0.3">
      <c r="A63" s="3"/>
      <c r="B63" s="36" t="s">
        <v>66</v>
      </c>
      <c r="C63" s="36"/>
      <c r="D63" s="37">
        <f>SUM(D59:D62)</f>
        <v>0.44529066732180694</v>
      </c>
      <c r="E63" s="36"/>
    </row>
    <row r="64" spans="1:5" ht="12.75" customHeight="1" x14ac:dyDescent="0.3">
      <c r="A64" s="24"/>
      <c r="B64" s="2"/>
      <c r="C64" s="2"/>
      <c r="D64" s="2"/>
      <c r="E64" s="2"/>
    </row>
    <row r="65" spans="1:5" ht="15.6" x14ac:dyDescent="0.3">
      <c r="A65" s="24"/>
      <c r="B65" s="2"/>
      <c r="C65" s="2"/>
      <c r="D65" s="2"/>
      <c r="E65" s="2"/>
    </row>
    <row r="66" spans="1:5" ht="15.6" x14ac:dyDescent="0.3">
      <c r="A66" s="24"/>
      <c r="B66" s="2"/>
      <c r="C66" s="2"/>
      <c r="D66" s="2"/>
      <c r="E66" s="2"/>
    </row>
    <row r="67" spans="1:5" ht="15.6" x14ac:dyDescent="0.3">
      <c r="A67" s="24"/>
      <c r="B67" s="2"/>
      <c r="C67" s="2"/>
      <c r="D67" s="2"/>
      <c r="E67" s="2"/>
    </row>
  </sheetData>
  <mergeCells count="16">
    <mergeCell ref="A7:B7"/>
    <mergeCell ref="C7:E7"/>
    <mergeCell ref="A2:E4"/>
    <mergeCell ref="A5:B5"/>
    <mergeCell ref="C5:E5"/>
    <mergeCell ref="A6:B6"/>
    <mergeCell ref="C6:E6"/>
    <mergeCell ref="A13:B13"/>
    <mergeCell ref="C13:E13"/>
    <mergeCell ref="A14:E14"/>
    <mergeCell ref="A8:B8"/>
    <mergeCell ref="C8:E8"/>
    <mergeCell ref="A9:B9"/>
    <mergeCell ref="C9:E9"/>
    <mergeCell ref="A10:B10"/>
    <mergeCell ref="C10:E1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opLeftCell="A34" workbookViewId="0">
      <selection activeCell="A43" sqref="A43:XFD55"/>
    </sheetView>
  </sheetViews>
  <sheetFormatPr defaultRowHeight="13.8" x14ac:dyDescent="0.3"/>
  <cols>
    <col min="1" max="1" width="8.5546875" style="25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80" t="s">
        <v>89</v>
      </c>
      <c r="B2" s="80"/>
      <c r="C2" s="80"/>
      <c r="D2" s="80"/>
      <c r="E2" s="80"/>
    </row>
    <row r="3" spans="1:5" x14ac:dyDescent="0.3">
      <c r="A3" s="80"/>
      <c r="B3" s="80"/>
      <c r="C3" s="80"/>
      <c r="D3" s="80"/>
      <c r="E3" s="80"/>
    </row>
    <row r="4" spans="1:5" x14ac:dyDescent="0.3">
      <c r="A4" s="81"/>
      <c r="B4" s="81"/>
      <c r="C4" s="81"/>
      <c r="D4" s="81"/>
      <c r="E4" s="81"/>
    </row>
    <row r="5" spans="1:5" ht="15.6" x14ac:dyDescent="0.3">
      <c r="A5" s="74" t="s">
        <v>0</v>
      </c>
      <c r="B5" s="75"/>
      <c r="C5" s="74" t="s">
        <v>1</v>
      </c>
      <c r="D5" s="76"/>
      <c r="E5" s="75"/>
    </row>
    <row r="6" spans="1:5" ht="15.6" x14ac:dyDescent="0.3">
      <c r="A6" s="74" t="s">
        <v>2</v>
      </c>
      <c r="B6" s="75"/>
      <c r="C6" s="77">
        <v>1</v>
      </c>
      <c r="D6" s="78"/>
      <c r="E6" s="79"/>
    </row>
    <row r="7" spans="1:5" ht="15.6" x14ac:dyDescent="0.3">
      <c r="A7" s="74" t="s">
        <v>3</v>
      </c>
      <c r="B7" s="75"/>
      <c r="C7" s="77">
        <v>3283.1</v>
      </c>
      <c r="D7" s="78"/>
      <c r="E7" s="79"/>
    </row>
    <row r="8" spans="1:5" ht="15.6" x14ac:dyDescent="0.3">
      <c r="A8" s="74" t="s">
        <v>4</v>
      </c>
      <c r="B8" s="75"/>
      <c r="C8" s="77">
        <v>420</v>
      </c>
      <c r="D8" s="78"/>
      <c r="E8" s="79"/>
    </row>
    <row r="9" spans="1:5" ht="15.6" x14ac:dyDescent="0.3">
      <c r="A9" s="74" t="s">
        <v>5</v>
      </c>
      <c r="B9" s="75"/>
      <c r="C9" s="77">
        <v>8.5</v>
      </c>
      <c r="D9" s="78"/>
      <c r="E9" s="79"/>
    </row>
    <row r="10" spans="1:5" ht="15.6" x14ac:dyDescent="0.3">
      <c r="A10" s="74" t="s">
        <v>6</v>
      </c>
      <c r="B10" s="75"/>
      <c r="C10" s="77">
        <v>80000</v>
      </c>
      <c r="D10" s="78"/>
      <c r="E10" s="79"/>
    </row>
    <row r="11" spans="1:5" ht="15.6" x14ac:dyDescent="0.3">
      <c r="A11" s="40"/>
      <c r="B11" s="41" t="s">
        <v>54</v>
      </c>
      <c r="C11" s="40"/>
      <c r="D11" s="42">
        <f>C7*C9</f>
        <v>27906.35</v>
      </c>
      <c r="E11" s="41"/>
    </row>
    <row r="12" spans="1:5" ht="15.6" x14ac:dyDescent="0.3">
      <c r="A12" s="40"/>
      <c r="B12" s="41" t="s">
        <v>60</v>
      </c>
      <c r="C12" s="40"/>
      <c r="D12" s="60">
        <f>D11+(C10/12)</f>
        <v>34573.016666666663</v>
      </c>
      <c r="E12" s="41"/>
    </row>
    <row r="13" spans="1:5" ht="15.6" x14ac:dyDescent="0.3">
      <c r="A13" s="74" t="s">
        <v>7</v>
      </c>
      <c r="B13" s="75"/>
      <c r="C13" s="74">
        <f>(C7*C9*12)+C10</f>
        <v>414876.19999999995</v>
      </c>
      <c r="D13" s="76"/>
      <c r="E13" s="75"/>
    </row>
    <row r="14" spans="1:5" ht="15.6" x14ac:dyDescent="0.3">
      <c r="A14" s="74" t="s">
        <v>8</v>
      </c>
      <c r="B14" s="76"/>
      <c r="C14" s="76"/>
      <c r="D14" s="76"/>
      <c r="E14" s="75"/>
    </row>
    <row r="15" spans="1:5" ht="46.8" x14ac:dyDescent="0.3">
      <c r="A15" s="3"/>
      <c r="B15" s="6" t="s">
        <v>12</v>
      </c>
      <c r="C15" s="6" t="s">
        <v>13</v>
      </c>
      <c r="D15" s="7" t="s">
        <v>14</v>
      </c>
      <c r="E15" s="6" t="s">
        <v>15</v>
      </c>
    </row>
    <row r="16" spans="1:5" ht="18" x14ac:dyDescent="0.35">
      <c r="A16" s="19">
        <v>1</v>
      </c>
      <c r="B16" s="10" t="s">
        <v>9</v>
      </c>
      <c r="C16" s="17">
        <f>C17+C18</f>
        <v>6538.4123650000001</v>
      </c>
      <c r="D16" s="17">
        <f>D17+D18</f>
        <v>2.0968421710172298</v>
      </c>
      <c r="E16" s="17">
        <f>E17+E18</f>
        <v>78460.948380000016</v>
      </c>
    </row>
    <row r="17" spans="1:5" ht="15.6" x14ac:dyDescent="0.3">
      <c r="A17" s="20" t="s">
        <v>10</v>
      </c>
      <c r="B17" s="5" t="s">
        <v>11</v>
      </c>
      <c r="C17" s="44">
        <f>(D11*12.59%)+(C10*12.59%/12)</f>
        <v>4352.7427983333337</v>
      </c>
      <c r="D17" s="4">
        <f>C17/C7</f>
        <v>1.3258026859776839</v>
      </c>
      <c r="E17" s="4">
        <f>C17*12</f>
        <v>52232.913580000008</v>
      </c>
    </row>
    <row r="18" spans="1:5" ht="15.6" x14ac:dyDescent="0.3">
      <c r="A18" s="3" t="s">
        <v>16</v>
      </c>
      <c r="B18" s="5" t="s">
        <v>17</v>
      </c>
      <c r="C18" s="16">
        <f>SUM(C19:C21)</f>
        <v>2185.6695666666665</v>
      </c>
      <c r="D18" s="16">
        <f>SUM(D19:D22)</f>
        <v>0.771039485039546</v>
      </c>
      <c r="E18" s="16">
        <f t="shared" ref="E18" si="0">SUM(E19:E21)</f>
        <v>26228.034800000001</v>
      </c>
    </row>
    <row r="19" spans="1:5" ht="15.6" x14ac:dyDescent="0.3">
      <c r="A19" s="20" t="s">
        <v>18</v>
      </c>
      <c r="B19" s="5" t="s">
        <v>19</v>
      </c>
      <c r="C19" s="4">
        <f>E19/12</f>
        <v>350.41666666666669</v>
      </c>
      <c r="D19" s="4">
        <f>C19/C7</f>
        <v>0.10673347344481335</v>
      </c>
      <c r="E19" s="44">
        <v>4205</v>
      </c>
    </row>
    <row r="20" spans="1:5" ht="42" x14ac:dyDescent="0.3">
      <c r="A20" s="20" t="s">
        <v>20</v>
      </c>
      <c r="B20" s="9" t="s">
        <v>21</v>
      </c>
      <c r="C20" s="4">
        <f>D20*C7</f>
        <v>886.43700000000001</v>
      </c>
      <c r="D20" s="1">
        <v>0.27</v>
      </c>
      <c r="E20" s="4">
        <f>C20*12</f>
        <v>10637.244000000001</v>
      </c>
    </row>
    <row r="21" spans="1:5" ht="15.6" x14ac:dyDescent="0.3">
      <c r="A21" s="20" t="s">
        <v>22</v>
      </c>
      <c r="B21" s="5" t="s">
        <v>23</v>
      </c>
      <c r="C21" s="4">
        <f>D11*3.4%</f>
        <v>948.81590000000006</v>
      </c>
      <c r="D21" s="4">
        <f>C21/C7</f>
        <v>0.28900000000000003</v>
      </c>
      <c r="E21" s="4">
        <f>C21*12</f>
        <v>11385.790800000001</v>
      </c>
    </row>
    <row r="22" spans="1:5" ht="15.6" x14ac:dyDescent="0.3">
      <c r="A22" s="20" t="s">
        <v>62</v>
      </c>
      <c r="B22" s="5" t="s">
        <v>63</v>
      </c>
      <c r="C22" s="4">
        <f>E22/12</f>
        <v>345.73016666666666</v>
      </c>
      <c r="D22" s="4">
        <f>C22/C7</f>
        <v>0.10530601159473262</v>
      </c>
      <c r="E22" s="4">
        <f>C13*1%</f>
        <v>4148.7619999999997</v>
      </c>
    </row>
    <row r="23" spans="1:5" ht="18" x14ac:dyDescent="0.35">
      <c r="A23" s="21" t="s">
        <v>24</v>
      </c>
      <c r="B23" s="10" t="s">
        <v>25</v>
      </c>
      <c r="C23" s="17">
        <f>C24+C28+C34</f>
        <v>19650.670666666665</v>
      </c>
      <c r="D23" s="17">
        <f>D24+D28+D34</f>
        <v>5.9854011960240818</v>
      </c>
      <c r="E23" s="17">
        <f>E24+E28+E34</f>
        <v>235808.04800000001</v>
      </c>
    </row>
    <row r="24" spans="1:5" ht="17.399999999999999" x14ac:dyDescent="0.3">
      <c r="A24" s="22" t="s">
        <v>26</v>
      </c>
      <c r="B24" s="11" t="s">
        <v>27</v>
      </c>
      <c r="C24" s="18">
        <f>SUM(C25:C27)</f>
        <v>762.40966666666657</v>
      </c>
      <c r="D24" s="18">
        <f>SUM(D25:D27)</f>
        <v>0.23222249296904346</v>
      </c>
      <c r="E24" s="18">
        <f>SUM(E25:E27)</f>
        <v>9148.9159999999993</v>
      </c>
    </row>
    <row r="25" spans="1:5" ht="15.6" x14ac:dyDescent="0.3">
      <c r="A25" s="20" t="s">
        <v>28</v>
      </c>
      <c r="B25" s="9" t="s">
        <v>58</v>
      </c>
      <c r="C25" s="4">
        <f>D25*C7</f>
        <v>590.95799999999997</v>
      </c>
      <c r="D25" s="1">
        <v>0.18</v>
      </c>
      <c r="E25" s="4">
        <f>C25*12</f>
        <v>7091.4959999999992</v>
      </c>
    </row>
    <row r="26" spans="1:5" ht="15.6" x14ac:dyDescent="0.3">
      <c r="A26" s="20" t="s">
        <v>29</v>
      </c>
      <c r="B26" s="1" t="s">
        <v>30</v>
      </c>
      <c r="C26" s="4">
        <f>D26*C7</f>
        <v>164.155</v>
      </c>
      <c r="D26" s="1">
        <v>0.05</v>
      </c>
      <c r="E26" s="4">
        <f>C26*12</f>
        <v>1969.8600000000001</v>
      </c>
    </row>
    <row r="27" spans="1:5" ht="15.6" x14ac:dyDescent="0.3">
      <c r="A27" s="47" t="s">
        <v>31</v>
      </c>
      <c r="B27" s="45" t="s">
        <v>55</v>
      </c>
      <c r="C27" s="44">
        <f>E27/12</f>
        <v>7.2966666666666669</v>
      </c>
      <c r="D27" s="46">
        <f>C27/C7</f>
        <v>2.2224929690434856E-3</v>
      </c>
      <c r="E27" s="45">
        <f>87.56*1</f>
        <v>87.56</v>
      </c>
    </row>
    <row r="28" spans="1:5" ht="17.399999999999999" x14ac:dyDescent="0.3">
      <c r="A28" s="22" t="s">
        <v>32</v>
      </c>
      <c r="B28" s="13" t="s">
        <v>33</v>
      </c>
      <c r="C28" s="18">
        <f>SUM(C29:C33)</f>
        <v>9514.0740000000005</v>
      </c>
      <c r="D28" s="18">
        <f>SUM(D29:D33)</f>
        <v>2.8978934543571619</v>
      </c>
      <c r="E28" s="18">
        <f>SUM(E29:E33)</f>
        <v>114168.88800000001</v>
      </c>
    </row>
    <row r="29" spans="1:5" ht="15.6" x14ac:dyDescent="0.3">
      <c r="A29" s="47" t="s">
        <v>34</v>
      </c>
      <c r="B29" s="9" t="s">
        <v>59</v>
      </c>
      <c r="C29" s="4">
        <f>D29*C7</f>
        <v>5745.4250000000002</v>
      </c>
      <c r="D29" s="1">
        <v>1.75</v>
      </c>
      <c r="E29" s="4">
        <f>C29*12</f>
        <v>68945.100000000006</v>
      </c>
    </row>
    <row r="30" spans="1:5" ht="15.6" x14ac:dyDescent="0.3">
      <c r="A30" s="47" t="s">
        <v>35</v>
      </c>
      <c r="B30" s="45" t="s">
        <v>36</v>
      </c>
      <c r="C30" s="45">
        <v>1175</v>
      </c>
      <c r="D30" s="44">
        <f>C30/C7</f>
        <v>0.35789345435716247</v>
      </c>
      <c r="E30" s="45">
        <f>C30*12</f>
        <v>14100</v>
      </c>
    </row>
    <row r="31" spans="1:5" ht="15.6" x14ac:dyDescent="0.3">
      <c r="A31" s="47" t="s">
        <v>37</v>
      </c>
      <c r="B31" s="1" t="s">
        <v>30</v>
      </c>
      <c r="C31" s="4">
        <f>D31*C7</f>
        <v>295.47899999999998</v>
      </c>
      <c r="D31" s="1">
        <v>0.09</v>
      </c>
      <c r="E31" s="4">
        <f>C31*12</f>
        <v>3545.7479999999996</v>
      </c>
    </row>
    <row r="32" spans="1:5" ht="15.6" x14ac:dyDescent="0.3">
      <c r="A32" s="47" t="s">
        <v>38</v>
      </c>
      <c r="B32" s="1" t="s">
        <v>40</v>
      </c>
      <c r="C32" s="4">
        <f>D32*C7</f>
        <v>98.492999999999995</v>
      </c>
      <c r="D32" s="1">
        <v>0.03</v>
      </c>
      <c r="E32" s="4">
        <f>C32*12</f>
        <v>1181.9159999999999</v>
      </c>
    </row>
    <row r="33" spans="1:5" ht="15.6" x14ac:dyDescent="0.3">
      <c r="A33" s="47" t="s">
        <v>39</v>
      </c>
      <c r="B33" s="1" t="s">
        <v>41</v>
      </c>
      <c r="C33" s="4">
        <f>D33*C7</f>
        <v>2199.6770000000001</v>
      </c>
      <c r="D33" s="1">
        <v>0.67</v>
      </c>
      <c r="E33" s="4">
        <f>C33*12</f>
        <v>26396.124000000003</v>
      </c>
    </row>
    <row r="34" spans="1:5" ht="31.2" x14ac:dyDescent="0.3">
      <c r="A34" s="22" t="s">
        <v>42</v>
      </c>
      <c r="B34" s="14" t="s">
        <v>43</v>
      </c>
      <c r="C34" s="18">
        <f>SUM(C35:C40)</f>
        <v>9374.1869999999981</v>
      </c>
      <c r="D34" s="18">
        <f>SUM(D35:D40)</f>
        <v>2.8552852486978764</v>
      </c>
      <c r="E34" s="18">
        <f>SUM(E35:E40)</f>
        <v>112490.24399999999</v>
      </c>
    </row>
    <row r="35" spans="1:5" ht="27" x14ac:dyDescent="0.3">
      <c r="A35" s="20" t="s">
        <v>44</v>
      </c>
      <c r="B35" s="8" t="s">
        <v>68</v>
      </c>
      <c r="C35" s="4">
        <f>D35*C7</f>
        <v>8306.2429999999986</v>
      </c>
      <c r="D35" s="1">
        <v>2.5299999999999998</v>
      </c>
      <c r="E35" s="4">
        <f>C35*12</f>
        <v>99674.915999999983</v>
      </c>
    </row>
    <row r="36" spans="1:5" ht="15.6" x14ac:dyDescent="0.3">
      <c r="A36" s="20" t="s">
        <v>46</v>
      </c>
      <c r="B36" s="48" t="s">
        <v>45</v>
      </c>
      <c r="C36" s="44">
        <f>D36*C7</f>
        <v>295.47899999999998</v>
      </c>
      <c r="D36" s="45">
        <v>0.09</v>
      </c>
      <c r="E36" s="4">
        <f t="shared" ref="E36:E40" si="1">C36*12</f>
        <v>3545.7479999999996</v>
      </c>
    </row>
    <row r="37" spans="1:5" ht="15.6" x14ac:dyDescent="0.3">
      <c r="A37" s="20" t="s">
        <v>47</v>
      </c>
      <c r="B37" s="45" t="s">
        <v>48</v>
      </c>
      <c r="C37" s="44">
        <f>D37*C7</f>
        <v>65.662000000000006</v>
      </c>
      <c r="D37" s="45">
        <v>0.02</v>
      </c>
      <c r="E37" s="4">
        <f t="shared" si="1"/>
        <v>787.94400000000007</v>
      </c>
    </row>
    <row r="38" spans="1:5" ht="15.6" x14ac:dyDescent="0.3">
      <c r="A38" s="20" t="s">
        <v>49</v>
      </c>
      <c r="B38" s="45" t="s">
        <v>50</v>
      </c>
      <c r="C38" s="44">
        <f>D38*C7</f>
        <v>98.492999999999995</v>
      </c>
      <c r="D38" s="45">
        <v>0.03</v>
      </c>
      <c r="E38" s="4">
        <f t="shared" si="1"/>
        <v>1181.9159999999999</v>
      </c>
    </row>
    <row r="39" spans="1:5" ht="15.6" x14ac:dyDescent="0.3">
      <c r="A39" s="47" t="s">
        <v>51</v>
      </c>
      <c r="B39" s="45" t="s">
        <v>52</v>
      </c>
      <c r="C39" s="49">
        <f>E39/12</f>
        <v>280</v>
      </c>
      <c r="D39" s="49">
        <f>C39/C7</f>
        <v>8.5285248697877014E-2</v>
      </c>
      <c r="E39" s="31">
        <f>C8*4*2</f>
        <v>3360</v>
      </c>
    </row>
    <row r="40" spans="1:5" ht="15.6" x14ac:dyDescent="0.3">
      <c r="A40" s="20" t="s">
        <v>53</v>
      </c>
      <c r="B40" s="1" t="s">
        <v>30</v>
      </c>
      <c r="C40" s="4">
        <f>D40*C7</f>
        <v>328.31</v>
      </c>
      <c r="D40" s="1">
        <v>0.1</v>
      </c>
      <c r="E40" s="4">
        <f t="shared" si="1"/>
        <v>3939.7200000000003</v>
      </c>
    </row>
    <row r="41" spans="1:5" ht="17.399999999999999" x14ac:dyDescent="0.3">
      <c r="A41" s="22" t="s">
        <v>64</v>
      </c>
      <c r="B41" s="12" t="s">
        <v>56</v>
      </c>
      <c r="C41" s="18">
        <f>D41*C7</f>
        <v>1371.5368016666712</v>
      </c>
      <c r="D41" s="18">
        <f>C9-D16-D23</f>
        <v>0.41775663295868881</v>
      </c>
      <c r="E41" s="18">
        <f>C41*12</f>
        <v>16458.441620000056</v>
      </c>
    </row>
    <row r="42" spans="1:5" ht="15.6" x14ac:dyDescent="0.3">
      <c r="A42" s="20" t="s">
        <v>71</v>
      </c>
      <c r="B42" s="1" t="s">
        <v>100</v>
      </c>
      <c r="C42" s="4">
        <f>E42/12</f>
        <v>1375</v>
      </c>
      <c r="D42" s="4">
        <f>C42/C7</f>
        <v>0.41881148914136029</v>
      </c>
      <c r="E42" s="45">
        <v>16500</v>
      </c>
    </row>
    <row r="43" spans="1:5" ht="15.6" x14ac:dyDescent="0.3">
      <c r="A43" s="20" t="s">
        <v>73</v>
      </c>
      <c r="B43" s="1"/>
      <c r="C43" s="4">
        <f>E43/12</f>
        <v>0</v>
      </c>
      <c r="D43" s="4">
        <f>C43/C7</f>
        <v>0</v>
      </c>
      <c r="E43" s="45"/>
    </row>
    <row r="44" spans="1:5" ht="15.6" x14ac:dyDescent="0.3">
      <c r="A44" s="20" t="s">
        <v>74</v>
      </c>
      <c r="B44" s="1"/>
      <c r="C44" s="4">
        <f>E44/12</f>
        <v>0</v>
      </c>
      <c r="D44" s="4">
        <f>C44/C7</f>
        <v>0</v>
      </c>
      <c r="E44" s="45"/>
    </row>
    <row r="45" spans="1:5" ht="15.6" x14ac:dyDescent="0.3">
      <c r="A45" s="20" t="s">
        <v>75</v>
      </c>
      <c r="B45" s="1"/>
      <c r="C45" s="4">
        <f>E45/12</f>
        <v>0</v>
      </c>
      <c r="D45" s="4">
        <f>C45/C7</f>
        <v>0</v>
      </c>
      <c r="E45" s="45"/>
    </row>
    <row r="46" spans="1:5" ht="15.6" x14ac:dyDescent="0.3">
      <c r="A46" s="20" t="s">
        <v>76</v>
      </c>
      <c r="B46" s="1"/>
      <c r="C46" s="4">
        <f>E46/12</f>
        <v>0</v>
      </c>
      <c r="D46" s="4">
        <f>C46/C7</f>
        <v>0</v>
      </c>
      <c r="E46" s="45"/>
    </row>
    <row r="47" spans="1:5" ht="15.6" x14ac:dyDescent="0.3">
      <c r="A47" s="20"/>
      <c r="B47" s="1"/>
      <c r="C47" s="4"/>
      <c r="D47" s="4"/>
      <c r="E47" s="45"/>
    </row>
    <row r="48" spans="1:5" ht="15.6" x14ac:dyDescent="0.3">
      <c r="A48" s="20"/>
      <c r="B48" s="1"/>
      <c r="C48" s="4"/>
      <c r="D48" s="4"/>
      <c r="E48" s="45"/>
    </row>
    <row r="49" spans="1:5" ht="15.6" x14ac:dyDescent="0.3">
      <c r="A49" s="20"/>
      <c r="B49" s="1"/>
      <c r="C49" s="4"/>
      <c r="D49" s="4"/>
      <c r="E49" s="45"/>
    </row>
    <row r="50" spans="1:5" ht="15.6" x14ac:dyDescent="0.3">
      <c r="A50" s="20"/>
      <c r="B50" s="1"/>
      <c r="C50" s="4"/>
      <c r="D50" s="4"/>
      <c r="E50" s="45"/>
    </row>
    <row r="51" spans="1:5" ht="15.6" x14ac:dyDescent="0.3">
      <c r="A51" s="20"/>
      <c r="B51" s="1"/>
      <c r="C51" s="4"/>
      <c r="D51" s="4"/>
      <c r="E51" s="45"/>
    </row>
    <row r="52" spans="1:5" ht="15.6" x14ac:dyDescent="0.3">
      <c r="A52" s="20"/>
      <c r="B52" s="1"/>
      <c r="C52" s="4"/>
      <c r="D52" s="4"/>
      <c r="E52" s="45"/>
    </row>
    <row r="53" spans="1:5" ht="15.6" x14ac:dyDescent="0.3">
      <c r="A53" s="20"/>
      <c r="B53" s="1"/>
      <c r="C53" s="4"/>
      <c r="D53" s="4"/>
      <c r="E53" s="45"/>
    </row>
    <row r="54" spans="1:5" ht="15.6" x14ac:dyDescent="0.3">
      <c r="A54" s="20"/>
      <c r="B54" s="1"/>
      <c r="C54" s="4"/>
      <c r="D54" s="4"/>
      <c r="E54" s="45"/>
    </row>
    <row r="55" spans="1:5" ht="15.6" x14ac:dyDescent="0.3">
      <c r="A55" s="20"/>
      <c r="B55" s="1"/>
      <c r="C55" s="4"/>
      <c r="D55" s="4"/>
      <c r="E55" s="45"/>
    </row>
    <row r="56" spans="1:5" ht="15.6" x14ac:dyDescent="0.3">
      <c r="A56" s="20"/>
      <c r="B56" s="34" t="s">
        <v>66</v>
      </c>
      <c r="C56" s="35">
        <f>SUM(C42:C55)</f>
        <v>1375</v>
      </c>
      <c r="D56" s="35">
        <f>SUM(D42:D55)</f>
        <v>0.41881148914136029</v>
      </c>
      <c r="E56" s="34">
        <f>SUM(E42:E55)</f>
        <v>16500</v>
      </c>
    </row>
    <row r="57" spans="1:5" ht="15.6" x14ac:dyDescent="0.3">
      <c r="A57" s="27"/>
      <c r="B57" s="28" t="s">
        <v>57</v>
      </c>
      <c r="C57" s="26">
        <f>D57*C7</f>
        <v>27906.35</v>
      </c>
      <c r="D57" s="26">
        <f>D41+D23+D16</f>
        <v>8.5</v>
      </c>
      <c r="E57" s="26">
        <f>C57*12</f>
        <v>334876.19999999995</v>
      </c>
    </row>
    <row r="58" spans="1:5" ht="15.6" x14ac:dyDescent="0.3">
      <c r="A58" s="27" t="s">
        <v>65</v>
      </c>
      <c r="B58" s="12" t="s">
        <v>61</v>
      </c>
      <c r="C58" s="12">
        <f>D58*C7</f>
        <v>6666.6666666666661</v>
      </c>
      <c r="D58" s="18">
        <f>C10/C7/12</f>
        <v>2.030601159473262</v>
      </c>
      <c r="E58" s="12">
        <f>C58*12</f>
        <v>80000</v>
      </c>
    </row>
    <row r="59" spans="1:5" ht="15.6" x14ac:dyDescent="0.3">
      <c r="A59" s="20" t="s">
        <v>69</v>
      </c>
      <c r="B59" s="45" t="s">
        <v>67</v>
      </c>
      <c r="C59" s="66">
        <f>E59/12</f>
        <v>3458.3333333333335</v>
      </c>
      <c r="D59" s="44">
        <f>C59/C7</f>
        <v>1.0533743514767548</v>
      </c>
      <c r="E59" s="45">
        <v>41500</v>
      </c>
    </row>
    <row r="60" spans="1:5" ht="15.6" x14ac:dyDescent="0.3">
      <c r="A60" s="20" t="s">
        <v>70</v>
      </c>
      <c r="B60" s="45" t="s">
        <v>72</v>
      </c>
      <c r="C60" s="66">
        <f>E60/12</f>
        <v>3208.3333333333335</v>
      </c>
      <c r="D60" s="44">
        <f>C60/C7</f>
        <v>0.97722680799650741</v>
      </c>
      <c r="E60" s="45">
        <v>38500</v>
      </c>
    </row>
    <row r="61" spans="1:5" ht="15.6" x14ac:dyDescent="0.3">
      <c r="A61" s="20" t="s">
        <v>78</v>
      </c>
      <c r="B61" s="1"/>
      <c r="C61" s="33"/>
      <c r="D61" s="4"/>
      <c r="E61" s="45"/>
    </row>
    <row r="62" spans="1:5" ht="15.6" x14ac:dyDescent="0.3">
      <c r="A62" s="3"/>
      <c r="B62" s="1"/>
      <c r="C62" s="33"/>
      <c r="D62" s="4"/>
      <c r="E62" s="45"/>
    </row>
    <row r="63" spans="1:5" ht="15.6" x14ac:dyDescent="0.3">
      <c r="A63" s="3"/>
      <c r="B63" s="36" t="s">
        <v>66</v>
      </c>
      <c r="C63" s="36"/>
      <c r="D63" s="37">
        <f>SUM(D59:D62)</f>
        <v>2.030601159473262</v>
      </c>
      <c r="E63" s="36">
        <f>SUM(E59:E62)</f>
        <v>80000</v>
      </c>
    </row>
    <row r="64" spans="1:5" x14ac:dyDescent="0.3">
      <c r="A64" s="85" t="s">
        <v>108</v>
      </c>
      <c r="B64" s="86"/>
      <c r="C64" s="86"/>
      <c r="D64" s="86"/>
      <c r="E64" s="87"/>
    </row>
    <row r="65" spans="1:5" x14ac:dyDescent="0.3">
      <c r="A65" s="88"/>
      <c r="B65" s="89"/>
      <c r="C65" s="89"/>
      <c r="D65" s="89"/>
      <c r="E65" s="90"/>
    </row>
    <row r="66" spans="1:5" x14ac:dyDescent="0.3">
      <c r="A66" s="88"/>
      <c r="B66" s="89"/>
      <c r="C66" s="89"/>
      <c r="D66" s="89"/>
      <c r="E66" s="90"/>
    </row>
    <row r="67" spans="1:5" x14ac:dyDescent="0.3">
      <c r="A67" s="91"/>
      <c r="B67" s="92"/>
      <c r="C67" s="92"/>
      <c r="D67" s="92"/>
      <c r="E67" s="93"/>
    </row>
    <row r="68" spans="1:5" ht="42" customHeight="1" x14ac:dyDescent="0.3">
      <c r="A68" s="94" t="s">
        <v>109</v>
      </c>
      <c r="B68" s="95"/>
      <c r="C68" s="2"/>
      <c r="D68" s="2"/>
      <c r="E68" s="2"/>
    </row>
  </sheetData>
  <mergeCells count="18">
    <mergeCell ref="A2:E4"/>
    <mergeCell ref="A5:B5"/>
    <mergeCell ref="C5:E5"/>
    <mergeCell ref="A6:B6"/>
    <mergeCell ref="C6:E6"/>
    <mergeCell ref="A10:B10"/>
    <mergeCell ref="C10:E10"/>
    <mergeCell ref="A64:E67"/>
    <mergeCell ref="A68:B68"/>
    <mergeCell ref="A7:B7"/>
    <mergeCell ref="C7:E7"/>
    <mergeCell ref="A13:B13"/>
    <mergeCell ref="C13:E13"/>
    <mergeCell ref="A14:E14"/>
    <mergeCell ref="A8:B8"/>
    <mergeCell ref="C8:E8"/>
    <mergeCell ref="A9:B9"/>
    <mergeCell ref="C9:E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opLeftCell="A25" workbookViewId="0">
      <selection activeCell="H35" sqref="H35"/>
    </sheetView>
  </sheetViews>
  <sheetFormatPr defaultRowHeight="13.8" x14ac:dyDescent="0.3"/>
  <cols>
    <col min="1" max="1" width="8.5546875" style="25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80" t="s">
        <v>88</v>
      </c>
      <c r="B2" s="80"/>
      <c r="C2" s="80"/>
      <c r="D2" s="80"/>
      <c r="E2" s="80"/>
    </row>
    <row r="3" spans="1:5" x14ac:dyDescent="0.3">
      <c r="A3" s="80"/>
      <c r="B3" s="80"/>
      <c r="C3" s="80"/>
      <c r="D3" s="80"/>
      <c r="E3" s="80"/>
    </row>
    <row r="4" spans="1:5" x14ac:dyDescent="0.3">
      <c r="A4" s="81"/>
      <c r="B4" s="81"/>
      <c r="C4" s="81"/>
      <c r="D4" s="81"/>
      <c r="E4" s="81"/>
    </row>
    <row r="5" spans="1:5" ht="15.6" x14ac:dyDescent="0.3">
      <c r="A5" s="74" t="s">
        <v>0</v>
      </c>
      <c r="B5" s="75"/>
      <c r="C5" s="74" t="s">
        <v>1</v>
      </c>
      <c r="D5" s="76"/>
      <c r="E5" s="75"/>
    </row>
    <row r="6" spans="1:5" ht="15.6" x14ac:dyDescent="0.3">
      <c r="A6" s="74" t="s">
        <v>2</v>
      </c>
      <c r="B6" s="75"/>
      <c r="C6" s="77">
        <v>1</v>
      </c>
      <c r="D6" s="78"/>
      <c r="E6" s="79"/>
    </row>
    <row r="7" spans="1:5" ht="15.6" x14ac:dyDescent="0.3">
      <c r="A7" s="74" t="s">
        <v>3</v>
      </c>
      <c r="B7" s="75"/>
      <c r="C7" s="77">
        <v>3272.1</v>
      </c>
      <c r="D7" s="78"/>
      <c r="E7" s="79"/>
    </row>
    <row r="8" spans="1:5" ht="15.6" x14ac:dyDescent="0.3">
      <c r="A8" s="74" t="s">
        <v>4</v>
      </c>
      <c r="B8" s="75"/>
      <c r="C8" s="77">
        <v>420</v>
      </c>
      <c r="D8" s="78"/>
      <c r="E8" s="79"/>
    </row>
    <row r="9" spans="1:5" ht="15.6" x14ac:dyDescent="0.3">
      <c r="A9" s="74" t="s">
        <v>5</v>
      </c>
      <c r="B9" s="75"/>
      <c r="C9" s="77">
        <v>8.5</v>
      </c>
      <c r="D9" s="78"/>
      <c r="E9" s="79"/>
    </row>
    <row r="10" spans="1:5" ht="15.6" x14ac:dyDescent="0.3">
      <c r="A10" s="74" t="s">
        <v>6</v>
      </c>
      <c r="B10" s="75"/>
      <c r="C10" s="77">
        <v>16000</v>
      </c>
      <c r="D10" s="78"/>
      <c r="E10" s="79"/>
    </row>
    <row r="11" spans="1:5" ht="15.6" x14ac:dyDescent="0.3">
      <c r="A11" s="40"/>
      <c r="B11" s="41" t="s">
        <v>54</v>
      </c>
      <c r="C11" s="40"/>
      <c r="D11" s="42">
        <f>C7*C9</f>
        <v>27812.85</v>
      </c>
      <c r="E11" s="41"/>
    </row>
    <row r="12" spans="1:5" ht="15.6" x14ac:dyDescent="0.3">
      <c r="A12" s="40"/>
      <c r="B12" s="41" t="s">
        <v>60</v>
      </c>
      <c r="C12" s="40"/>
      <c r="D12" s="60">
        <f>D11+(C10/12)</f>
        <v>29146.183333333331</v>
      </c>
      <c r="E12" s="41"/>
    </row>
    <row r="13" spans="1:5" ht="15.6" x14ac:dyDescent="0.3">
      <c r="A13" s="74" t="s">
        <v>7</v>
      </c>
      <c r="B13" s="75"/>
      <c r="C13" s="74">
        <f>(C7*C9*12)+C10</f>
        <v>349754.19999999995</v>
      </c>
      <c r="D13" s="76"/>
      <c r="E13" s="75"/>
    </row>
    <row r="14" spans="1:5" ht="15.6" x14ac:dyDescent="0.3">
      <c r="A14" s="74" t="s">
        <v>8</v>
      </c>
      <c r="B14" s="76"/>
      <c r="C14" s="76"/>
      <c r="D14" s="76"/>
      <c r="E14" s="75"/>
    </row>
    <row r="15" spans="1:5" ht="46.8" x14ac:dyDescent="0.3">
      <c r="A15" s="3"/>
      <c r="B15" s="6" t="s">
        <v>12</v>
      </c>
      <c r="C15" s="6" t="s">
        <v>13</v>
      </c>
      <c r="D15" s="7" t="s">
        <v>14</v>
      </c>
      <c r="E15" s="6" t="s">
        <v>15</v>
      </c>
    </row>
    <row r="16" spans="1:5" ht="18" x14ac:dyDescent="0.35">
      <c r="A16" s="19">
        <v>1</v>
      </c>
      <c r="B16" s="10" t="s">
        <v>9</v>
      </c>
      <c r="C16" s="17">
        <f>C17+C18</f>
        <v>6957.1917149999999</v>
      </c>
      <c r="D16" s="17">
        <f>D17+D18</f>
        <v>2.2152909594246304</v>
      </c>
      <c r="E16" s="17">
        <f>E17+E18</f>
        <v>83486.30058000001</v>
      </c>
    </row>
    <row r="17" spans="1:5" ht="15.6" x14ac:dyDescent="0.3">
      <c r="A17" s="20" t="s">
        <v>10</v>
      </c>
      <c r="B17" s="5" t="s">
        <v>11</v>
      </c>
      <c r="C17" s="44">
        <f>(D11*12.59%)+(C10*12.59%/12)</f>
        <v>3669.5044816666668</v>
      </c>
      <c r="D17" s="44">
        <f>C17/C7</f>
        <v>1.1214524255574911</v>
      </c>
      <c r="E17" s="44">
        <f>C17*12</f>
        <v>44034.053780000002</v>
      </c>
    </row>
    <row r="18" spans="1:5" ht="15.6" x14ac:dyDescent="0.3">
      <c r="A18" s="3" t="s">
        <v>16</v>
      </c>
      <c r="B18" s="5" t="s">
        <v>17</v>
      </c>
      <c r="C18" s="52">
        <f>SUM(C19:C21)</f>
        <v>3287.6872333333331</v>
      </c>
      <c r="D18" s="52">
        <f>SUM(D19:D22)</f>
        <v>1.0938385338671393</v>
      </c>
      <c r="E18" s="52">
        <f t="shared" ref="E18" si="0">SUM(E19:E21)</f>
        <v>39452.246800000001</v>
      </c>
    </row>
    <row r="19" spans="1:5" ht="15.6" x14ac:dyDescent="0.3">
      <c r="A19" s="20" t="s">
        <v>18</v>
      </c>
      <c r="B19" s="5" t="s">
        <v>19</v>
      </c>
      <c r="C19" s="44">
        <f>E19/12</f>
        <v>1458.5833333333333</v>
      </c>
      <c r="D19" s="44">
        <f>C19/C7</f>
        <v>0.44576367877917339</v>
      </c>
      <c r="E19" s="44">
        <v>17503</v>
      </c>
    </row>
    <row r="20" spans="1:5" ht="42" x14ac:dyDescent="0.3">
      <c r="A20" s="20" t="s">
        <v>20</v>
      </c>
      <c r="B20" s="9" t="s">
        <v>21</v>
      </c>
      <c r="C20" s="4">
        <f>D20*C7</f>
        <v>883.46699999999998</v>
      </c>
      <c r="D20" s="1">
        <v>0.27</v>
      </c>
      <c r="E20" s="4">
        <f>C20*12</f>
        <v>10601.603999999999</v>
      </c>
    </row>
    <row r="21" spans="1:5" ht="15.6" x14ac:dyDescent="0.3">
      <c r="A21" s="20" t="s">
        <v>22</v>
      </c>
      <c r="B21" s="5" t="s">
        <v>23</v>
      </c>
      <c r="C21" s="4">
        <f>D11*3.4%</f>
        <v>945.63689999999997</v>
      </c>
      <c r="D21" s="4">
        <f>C21/C7</f>
        <v>0.28899999999999998</v>
      </c>
      <c r="E21" s="4">
        <f>C21*12</f>
        <v>11347.6428</v>
      </c>
    </row>
    <row r="22" spans="1:5" ht="15.6" x14ac:dyDescent="0.3">
      <c r="A22" s="20" t="s">
        <v>62</v>
      </c>
      <c r="B22" s="5" t="s">
        <v>63</v>
      </c>
      <c r="C22" s="4">
        <f>E22/12</f>
        <v>291.46183333333329</v>
      </c>
      <c r="D22" s="4">
        <f>C22/C7</f>
        <v>8.9074855087965921E-2</v>
      </c>
      <c r="E22" s="4">
        <f>C13*1%</f>
        <v>3497.5419999999995</v>
      </c>
    </row>
    <row r="23" spans="1:5" ht="18" x14ac:dyDescent="0.35">
      <c r="A23" s="21" t="s">
        <v>24</v>
      </c>
      <c r="B23" s="10" t="s">
        <v>25</v>
      </c>
      <c r="C23" s="17">
        <f>C24+C28+C34</f>
        <v>19589.730666666663</v>
      </c>
      <c r="D23" s="17">
        <f>D24+D28+D34</f>
        <v>5.9868985259211716</v>
      </c>
      <c r="E23" s="17">
        <f>E24+E28+E34</f>
        <v>235076.76799999998</v>
      </c>
    </row>
    <row r="24" spans="1:5" ht="17.399999999999999" x14ac:dyDescent="0.3">
      <c r="A24" s="22" t="s">
        <v>26</v>
      </c>
      <c r="B24" s="11" t="s">
        <v>27</v>
      </c>
      <c r="C24" s="18">
        <f>SUM(C25:C27)</f>
        <v>759.87966666666659</v>
      </c>
      <c r="D24" s="18">
        <f>SUM(D25:D27)</f>
        <v>0.23222996444688934</v>
      </c>
      <c r="E24" s="18">
        <f>SUM(E25:E27)</f>
        <v>9118.5559999999987</v>
      </c>
    </row>
    <row r="25" spans="1:5" ht="15.6" x14ac:dyDescent="0.3">
      <c r="A25" s="20" t="s">
        <v>28</v>
      </c>
      <c r="B25" s="9" t="s">
        <v>58</v>
      </c>
      <c r="C25" s="4">
        <f>D25*C7</f>
        <v>588.97799999999995</v>
      </c>
      <c r="D25" s="1">
        <v>0.18</v>
      </c>
      <c r="E25" s="4">
        <f>C25*12</f>
        <v>7067.735999999999</v>
      </c>
    </row>
    <row r="26" spans="1:5" ht="15.6" x14ac:dyDescent="0.3">
      <c r="A26" s="20" t="s">
        <v>29</v>
      </c>
      <c r="B26" s="1" t="s">
        <v>30</v>
      </c>
      <c r="C26" s="4">
        <f>D26*C7</f>
        <v>163.60500000000002</v>
      </c>
      <c r="D26" s="1">
        <v>0.05</v>
      </c>
      <c r="E26" s="4">
        <f>C26*12</f>
        <v>1963.2600000000002</v>
      </c>
    </row>
    <row r="27" spans="1:5" ht="15.6" x14ac:dyDescent="0.3">
      <c r="A27" s="47" t="s">
        <v>31</v>
      </c>
      <c r="B27" s="45" t="s">
        <v>55</v>
      </c>
      <c r="C27" s="44">
        <f>E27/12</f>
        <v>7.2966666666666669</v>
      </c>
      <c r="D27" s="46">
        <f>C27/C7</f>
        <v>2.2299644468893576E-3</v>
      </c>
      <c r="E27" s="45">
        <f>87.56*1</f>
        <v>87.56</v>
      </c>
    </row>
    <row r="28" spans="1:5" ht="17.399999999999999" x14ac:dyDescent="0.3">
      <c r="A28" s="55" t="s">
        <v>32</v>
      </c>
      <c r="B28" s="13" t="s">
        <v>33</v>
      </c>
      <c r="C28" s="18">
        <f>SUM(C29:C33)</f>
        <v>9486.134</v>
      </c>
      <c r="D28" s="18">
        <f>SUM(D29:D33)</f>
        <v>2.8990966046269975</v>
      </c>
      <c r="E28" s="18">
        <f>SUM(E29:E33)</f>
        <v>113833.60800000001</v>
      </c>
    </row>
    <row r="29" spans="1:5" ht="15.6" x14ac:dyDescent="0.3">
      <c r="A29" s="47" t="s">
        <v>34</v>
      </c>
      <c r="B29" s="9" t="s">
        <v>59</v>
      </c>
      <c r="C29" s="4">
        <f>D29*C7</f>
        <v>5726.1750000000002</v>
      </c>
      <c r="D29" s="1">
        <v>1.75</v>
      </c>
      <c r="E29" s="4">
        <f>C29*12</f>
        <v>68714.100000000006</v>
      </c>
    </row>
    <row r="30" spans="1:5" ht="15.6" x14ac:dyDescent="0.3">
      <c r="A30" s="47" t="s">
        <v>35</v>
      </c>
      <c r="B30" s="45" t="s">
        <v>36</v>
      </c>
      <c r="C30" s="45">
        <v>1175</v>
      </c>
      <c r="D30" s="44">
        <f>C30/C7</f>
        <v>0.35909660462699794</v>
      </c>
      <c r="E30" s="45">
        <f>C30*12</f>
        <v>14100</v>
      </c>
    </row>
    <row r="31" spans="1:5" ht="15.6" x14ac:dyDescent="0.3">
      <c r="A31" s="47" t="s">
        <v>37</v>
      </c>
      <c r="B31" s="45" t="s">
        <v>30</v>
      </c>
      <c r="C31" s="44">
        <f>D31*C7</f>
        <v>294.48899999999998</v>
      </c>
      <c r="D31" s="45">
        <v>0.09</v>
      </c>
      <c r="E31" s="44">
        <f>C31*12</f>
        <v>3533.8679999999995</v>
      </c>
    </row>
    <row r="32" spans="1:5" ht="15.6" x14ac:dyDescent="0.3">
      <c r="A32" s="47" t="s">
        <v>38</v>
      </c>
      <c r="B32" s="45" t="s">
        <v>40</v>
      </c>
      <c r="C32" s="44">
        <f>D32*C7</f>
        <v>98.162999999999997</v>
      </c>
      <c r="D32" s="45">
        <v>0.03</v>
      </c>
      <c r="E32" s="44">
        <f>C32*12</f>
        <v>1177.9559999999999</v>
      </c>
    </row>
    <row r="33" spans="1:5" ht="15.6" x14ac:dyDescent="0.3">
      <c r="A33" s="47" t="s">
        <v>39</v>
      </c>
      <c r="B33" s="45" t="s">
        <v>41</v>
      </c>
      <c r="C33" s="44">
        <f>D33*C7</f>
        <v>2192.3070000000002</v>
      </c>
      <c r="D33" s="45">
        <v>0.67</v>
      </c>
      <c r="E33" s="44">
        <f>C33*12</f>
        <v>26307.684000000001</v>
      </c>
    </row>
    <row r="34" spans="1:5" ht="31.2" x14ac:dyDescent="0.3">
      <c r="A34" s="22" t="s">
        <v>42</v>
      </c>
      <c r="B34" s="14" t="s">
        <v>43</v>
      </c>
      <c r="C34" s="18">
        <f>SUM(C35:C40)</f>
        <v>9343.7169999999969</v>
      </c>
      <c r="D34" s="18">
        <f>SUM(D35:D40)</f>
        <v>2.8555719568472844</v>
      </c>
      <c r="E34" s="18">
        <f>SUM(E35:E40)</f>
        <v>112124.60399999999</v>
      </c>
    </row>
    <row r="35" spans="1:5" ht="27" x14ac:dyDescent="0.3">
      <c r="A35" s="20" t="s">
        <v>44</v>
      </c>
      <c r="B35" s="8" t="s">
        <v>68</v>
      </c>
      <c r="C35" s="4">
        <f>D35*C7</f>
        <v>8278.4129999999986</v>
      </c>
      <c r="D35" s="1">
        <v>2.5299999999999998</v>
      </c>
      <c r="E35" s="4">
        <f>C35*12</f>
        <v>99340.955999999976</v>
      </c>
    </row>
    <row r="36" spans="1:5" ht="15.6" x14ac:dyDescent="0.3">
      <c r="A36" s="20" t="s">
        <v>46</v>
      </c>
      <c r="B36" s="48" t="s">
        <v>45</v>
      </c>
      <c r="C36" s="44">
        <f>D36*C7</f>
        <v>294.48899999999998</v>
      </c>
      <c r="D36" s="45">
        <v>0.09</v>
      </c>
      <c r="E36" s="44">
        <f t="shared" ref="E36:E40" si="1">C36*12</f>
        <v>3533.8679999999995</v>
      </c>
    </row>
    <row r="37" spans="1:5" ht="15.6" x14ac:dyDescent="0.3">
      <c r="A37" s="20" t="s">
        <v>47</v>
      </c>
      <c r="B37" s="45" t="s">
        <v>48</v>
      </c>
      <c r="C37" s="44">
        <f>D37*C7</f>
        <v>65.441999999999993</v>
      </c>
      <c r="D37" s="45">
        <v>0.02</v>
      </c>
      <c r="E37" s="44">
        <f t="shared" si="1"/>
        <v>785.30399999999986</v>
      </c>
    </row>
    <row r="38" spans="1:5" ht="15.6" x14ac:dyDescent="0.3">
      <c r="A38" s="20" t="s">
        <v>49</v>
      </c>
      <c r="B38" s="45" t="s">
        <v>50</v>
      </c>
      <c r="C38" s="44">
        <f>D38*C7</f>
        <v>98.162999999999997</v>
      </c>
      <c r="D38" s="45">
        <v>0.03</v>
      </c>
      <c r="E38" s="44">
        <f t="shared" si="1"/>
        <v>1177.9559999999999</v>
      </c>
    </row>
    <row r="39" spans="1:5" ht="15.6" x14ac:dyDescent="0.3">
      <c r="A39" s="47" t="s">
        <v>51</v>
      </c>
      <c r="B39" s="45" t="s">
        <v>52</v>
      </c>
      <c r="C39" s="49">
        <f>E39/12</f>
        <v>280</v>
      </c>
      <c r="D39" s="49">
        <f>C39/C7</f>
        <v>8.5571956847284622E-2</v>
      </c>
      <c r="E39" s="49">
        <f>C8*4*2</f>
        <v>3360</v>
      </c>
    </row>
    <row r="40" spans="1:5" ht="15.6" x14ac:dyDescent="0.3">
      <c r="A40" s="20" t="s">
        <v>53</v>
      </c>
      <c r="B40" s="45" t="s">
        <v>30</v>
      </c>
      <c r="C40" s="44">
        <f>D40*C7</f>
        <v>327.21000000000004</v>
      </c>
      <c r="D40" s="45">
        <v>0.1</v>
      </c>
      <c r="E40" s="44">
        <f t="shared" si="1"/>
        <v>3926.5200000000004</v>
      </c>
    </row>
    <row r="41" spans="1:5" ht="17.399999999999999" x14ac:dyDescent="0.3">
      <c r="A41" s="22" t="s">
        <v>64</v>
      </c>
      <c r="B41" s="12" t="s">
        <v>56</v>
      </c>
      <c r="C41" s="18">
        <f>D41*C7</f>
        <v>974.46578500000294</v>
      </c>
      <c r="D41" s="18">
        <f>C9-D16-D23</f>
        <v>0.2978105146541985</v>
      </c>
      <c r="E41" s="18">
        <f>C41*12</f>
        <v>11693.589420000035</v>
      </c>
    </row>
    <row r="42" spans="1:5" ht="15.6" x14ac:dyDescent="0.3">
      <c r="A42" s="32" t="s">
        <v>71</v>
      </c>
      <c r="B42" s="45" t="s">
        <v>72</v>
      </c>
      <c r="C42" s="44">
        <f>E42/12</f>
        <v>974.46583333333331</v>
      </c>
      <c r="D42" s="44">
        <f>C42/C7</f>
        <v>0.29781052942554731</v>
      </c>
      <c r="E42" s="45">
        <v>11693.59</v>
      </c>
    </row>
    <row r="43" spans="1:5" ht="15.6" x14ac:dyDescent="0.3">
      <c r="A43" s="20" t="s">
        <v>73</v>
      </c>
      <c r="B43" s="1"/>
      <c r="C43" s="4">
        <f>E43/12</f>
        <v>0</v>
      </c>
      <c r="D43" s="4">
        <f>C43/C7</f>
        <v>0</v>
      </c>
      <c r="E43" s="45"/>
    </row>
    <row r="44" spans="1:5" ht="15.6" x14ac:dyDescent="0.3">
      <c r="A44" s="20" t="s">
        <v>74</v>
      </c>
      <c r="B44" s="1"/>
      <c r="C44" s="4">
        <f>E44/12</f>
        <v>0</v>
      </c>
      <c r="D44" s="4">
        <f>C44/C7</f>
        <v>0</v>
      </c>
      <c r="E44" s="45"/>
    </row>
    <row r="45" spans="1:5" ht="15.6" x14ac:dyDescent="0.3">
      <c r="A45" s="20" t="s">
        <v>75</v>
      </c>
      <c r="B45" s="1"/>
      <c r="C45" s="4">
        <f t="shared" ref="C45:C50" si="2">E45/12</f>
        <v>0</v>
      </c>
      <c r="D45" s="4">
        <f>C45/C7</f>
        <v>0</v>
      </c>
      <c r="E45" s="45"/>
    </row>
    <row r="46" spans="1:5" ht="15.6" x14ac:dyDescent="0.3">
      <c r="A46" s="20" t="s">
        <v>76</v>
      </c>
      <c r="B46" s="1"/>
      <c r="C46" s="4">
        <f>E46/12</f>
        <v>0</v>
      </c>
      <c r="D46" s="4">
        <f>C46/C7</f>
        <v>0</v>
      </c>
      <c r="E46" s="45"/>
    </row>
    <row r="47" spans="1:5" ht="15.6" x14ac:dyDescent="0.3">
      <c r="A47" s="20" t="s">
        <v>77</v>
      </c>
      <c r="B47" s="1"/>
      <c r="C47" s="4">
        <f t="shared" si="2"/>
        <v>0</v>
      </c>
      <c r="D47" s="4">
        <f>C47/C7</f>
        <v>0</v>
      </c>
      <c r="E47" s="45"/>
    </row>
    <row r="48" spans="1:5" ht="15.6" x14ac:dyDescent="0.3">
      <c r="A48" s="20" t="s">
        <v>96</v>
      </c>
      <c r="B48" s="1"/>
      <c r="C48" s="4">
        <f t="shared" si="2"/>
        <v>0</v>
      </c>
      <c r="D48" s="4">
        <f>C48/C7</f>
        <v>0</v>
      </c>
      <c r="E48" s="45"/>
    </row>
    <row r="49" spans="1:5" ht="15.6" x14ac:dyDescent="0.3">
      <c r="A49" s="32" t="s">
        <v>97</v>
      </c>
      <c r="B49" s="1"/>
      <c r="C49" s="4">
        <f t="shared" si="2"/>
        <v>0</v>
      </c>
      <c r="D49" s="4">
        <f>C49/C7</f>
        <v>0</v>
      </c>
      <c r="E49" s="45"/>
    </row>
    <row r="50" spans="1:5" ht="15.6" x14ac:dyDescent="0.3">
      <c r="A50" s="20" t="s">
        <v>98</v>
      </c>
      <c r="B50" s="1"/>
      <c r="C50" s="4">
        <f t="shared" si="2"/>
        <v>0</v>
      </c>
      <c r="D50" s="4">
        <f>C50/C7</f>
        <v>0</v>
      </c>
      <c r="E50" s="45"/>
    </row>
    <row r="51" spans="1:5" ht="15.6" x14ac:dyDescent="0.3">
      <c r="A51" s="20"/>
      <c r="B51" s="1"/>
      <c r="C51" s="4"/>
      <c r="D51" s="4"/>
      <c r="E51" s="45"/>
    </row>
    <row r="52" spans="1:5" ht="15.6" x14ac:dyDescent="0.3">
      <c r="A52" s="20"/>
      <c r="B52" s="1"/>
      <c r="C52" s="4"/>
      <c r="D52" s="4"/>
      <c r="E52" s="45"/>
    </row>
    <row r="53" spans="1:5" ht="15.6" x14ac:dyDescent="0.3">
      <c r="A53" s="20"/>
      <c r="B53" s="1"/>
      <c r="C53" s="4"/>
      <c r="D53" s="4"/>
      <c r="E53" s="45"/>
    </row>
    <row r="54" spans="1:5" ht="15.6" x14ac:dyDescent="0.3">
      <c r="A54" s="20"/>
      <c r="B54" s="1"/>
      <c r="C54" s="4"/>
      <c r="D54" s="4"/>
      <c r="E54" s="45"/>
    </row>
    <row r="55" spans="1:5" ht="15.6" x14ac:dyDescent="0.3">
      <c r="A55" s="20"/>
      <c r="B55" s="1"/>
      <c r="C55" s="4"/>
      <c r="D55" s="4"/>
      <c r="E55" s="45"/>
    </row>
    <row r="56" spans="1:5" ht="15.6" x14ac:dyDescent="0.3">
      <c r="A56" s="20"/>
      <c r="B56" s="34" t="s">
        <v>66</v>
      </c>
      <c r="C56" s="35">
        <f>SUM(C42:C55)</f>
        <v>974.46583333333331</v>
      </c>
      <c r="D56" s="35">
        <f>SUM(D42:D55)</f>
        <v>0.29781052942554731</v>
      </c>
      <c r="E56" s="34">
        <f>SUM(E42:E55)</f>
        <v>11693.59</v>
      </c>
    </row>
    <row r="57" spans="1:5" ht="15.6" x14ac:dyDescent="0.3">
      <c r="A57" s="27"/>
      <c r="B57" s="28" t="s">
        <v>57</v>
      </c>
      <c r="C57" s="26">
        <f>D57*C7</f>
        <v>27812.85</v>
      </c>
      <c r="D57" s="26">
        <f>D41+D23+D16</f>
        <v>8.5</v>
      </c>
      <c r="E57" s="26">
        <f>C57*12</f>
        <v>333754.19999999995</v>
      </c>
    </row>
    <row r="58" spans="1:5" ht="15.6" x14ac:dyDescent="0.3">
      <c r="A58" s="27" t="s">
        <v>65</v>
      </c>
      <c r="B58" s="12" t="s">
        <v>61</v>
      </c>
      <c r="C58" s="12">
        <f>D58*C7</f>
        <v>1333.3333333333333</v>
      </c>
      <c r="D58" s="18">
        <f>C10/C7/12</f>
        <v>0.4074855087965934</v>
      </c>
      <c r="E58" s="12">
        <f>C58*12</f>
        <v>16000</v>
      </c>
    </row>
    <row r="59" spans="1:5" ht="15.6" x14ac:dyDescent="0.3">
      <c r="A59" s="20" t="s">
        <v>69</v>
      </c>
      <c r="B59" s="45" t="s">
        <v>67</v>
      </c>
      <c r="C59" s="66">
        <f>E59/12</f>
        <v>1333.3333333333333</v>
      </c>
      <c r="D59" s="44">
        <f>C59/C7</f>
        <v>0.4074855087965934</v>
      </c>
      <c r="E59" s="45">
        <v>16000</v>
      </c>
    </row>
    <row r="60" spans="1:5" ht="15.6" x14ac:dyDescent="0.3">
      <c r="A60" s="20" t="s">
        <v>70</v>
      </c>
      <c r="B60" s="45"/>
      <c r="C60" s="66"/>
      <c r="D60" s="44"/>
      <c r="E60" s="45"/>
    </row>
    <row r="61" spans="1:5" ht="15.6" x14ac:dyDescent="0.3">
      <c r="A61" s="20" t="s">
        <v>78</v>
      </c>
      <c r="B61" s="45"/>
      <c r="C61" s="66"/>
      <c r="D61" s="44"/>
      <c r="E61" s="45"/>
    </row>
    <row r="62" spans="1:5" ht="15.6" x14ac:dyDescent="0.3">
      <c r="A62" s="3"/>
      <c r="B62" s="45"/>
      <c r="C62" s="66"/>
      <c r="D62" s="44"/>
      <c r="E62" s="45"/>
    </row>
    <row r="63" spans="1:5" ht="15.6" x14ac:dyDescent="0.3">
      <c r="A63" s="3"/>
      <c r="B63" s="36" t="s">
        <v>66</v>
      </c>
      <c r="C63" s="36"/>
      <c r="D63" s="37">
        <f>SUM(D59:D62)</f>
        <v>0.4074855087965934</v>
      </c>
      <c r="E63" s="36"/>
    </row>
    <row r="64" spans="1:5" x14ac:dyDescent="0.3">
      <c r="A64" s="85" t="s">
        <v>108</v>
      </c>
      <c r="B64" s="86"/>
      <c r="C64" s="86"/>
      <c r="D64" s="86"/>
      <c r="E64" s="87"/>
    </row>
    <row r="65" spans="1:5" x14ac:dyDescent="0.3">
      <c r="A65" s="88"/>
      <c r="B65" s="89"/>
      <c r="C65" s="89"/>
      <c r="D65" s="89"/>
      <c r="E65" s="90"/>
    </row>
    <row r="66" spans="1:5" x14ac:dyDescent="0.3">
      <c r="A66" s="88"/>
      <c r="B66" s="89"/>
      <c r="C66" s="89"/>
      <c r="D66" s="89"/>
      <c r="E66" s="90"/>
    </row>
    <row r="67" spans="1:5" x14ac:dyDescent="0.3">
      <c r="A67" s="91"/>
      <c r="B67" s="92"/>
      <c r="C67" s="92"/>
      <c r="D67" s="92"/>
      <c r="E67" s="93"/>
    </row>
    <row r="68" spans="1:5" ht="40.5" customHeight="1" x14ac:dyDescent="0.3">
      <c r="A68" s="94" t="s">
        <v>109</v>
      </c>
      <c r="B68" s="95"/>
      <c r="C68" s="2"/>
      <c r="D68" s="2"/>
      <c r="E68" s="2"/>
    </row>
  </sheetData>
  <mergeCells count="18">
    <mergeCell ref="A2:E4"/>
    <mergeCell ref="A5:B5"/>
    <mergeCell ref="C5:E5"/>
    <mergeCell ref="A6:B6"/>
    <mergeCell ref="C6:E6"/>
    <mergeCell ref="A10:B10"/>
    <mergeCell ref="C10:E10"/>
    <mergeCell ref="A64:E67"/>
    <mergeCell ref="A68:B68"/>
    <mergeCell ref="A7:B7"/>
    <mergeCell ref="C7:E7"/>
    <mergeCell ref="A13:B13"/>
    <mergeCell ref="C13:E13"/>
    <mergeCell ref="A14:E14"/>
    <mergeCell ref="A8:B8"/>
    <mergeCell ref="C8:E8"/>
    <mergeCell ref="A9:B9"/>
    <mergeCell ref="C9:E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opLeftCell="A35" workbookViewId="0">
      <selection activeCell="H58" sqref="H58"/>
    </sheetView>
  </sheetViews>
  <sheetFormatPr defaultRowHeight="13.8" x14ac:dyDescent="0.3"/>
  <cols>
    <col min="1" max="1" width="8.5546875" style="25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80" t="s">
        <v>87</v>
      </c>
      <c r="B2" s="80"/>
      <c r="C2" s="80"/>
      <c r="D2" s="80"/>
      <c r="E2" s="80"/>
    </row>
    <row r="3" spans="1:5" x14ac:dyDescent="0.3">
      <c r="A3" s="80"/>
      <c r="B3" s="80"/>
      <c r="C3" s="80"/>
      <c r="D3" s="80"/>
      <c r="E3" s="80"/>
    </row>
    <row r="4" spans="1:5" x14ac:dyDescent="0.3">
      <c r="A4" s="81"/>
      <c r="B4" s="81"/>
      <c r="C4" s="81"/>
      <c r="D4" s="81"/>
      <c r="E4" s="81"/>
    </row>
    <row r="5" spans="1:5" ht="15.6" x14ac:dyDescent="0.3">
      <c r="A5" s="74" t="s">
        <v>0</v>
      </c>
      <c r="B5" s="75"/>
      <c r="C5" s="74" t="s">
        <v>1</v>
      </c>
      <c r="D5" s="76"/>
      <c r="E5" s="75"/>
    </row>
    <row r="6" spans="1:5" ht="15.6" x14ac:dyDescent="0.3">
      <c r="A6" s="74" t="s">
        <v>2</v>
      </c>
      <c r="B6" s="75"/>
      <c r="C6" s="77">
        <v>1</v>
      </c>
      <c r="D6" s="78"/>
      <c r="E6" s="79"/>
    </row>
    <row r="7" spans="1:5" ht="15.6" x14ac:dyDescent="0.3">
      <c r="A7" s="74" t="s">
        <v>3</v>
      </c>
      <c r="B7" s="75"/>
      <c r="C7" s="77">
        <v>3248</v>
      </c>
      <c r="D7" s="78"/>
      <c r="E7" s="79"/>
    </row>
    <row r="8" spans="1:5" ht="15.6" x14ac:dyDescent="0.3">
      <c r="A8" s="74" t="s">
        <v>4</v>
      </c>
      <c r="B8" s="75"/>
      <c r="C8" s="77">
        <v>368</v>
      </c>
      <c r="D8" s="78"/>
      <c r="E8" s="79"/>
    </row>
    <row r="9" spans="1:5" ht="15.6" x14ac:dyDescent="0.3">
      <c r="A9" s="74" t="s">
        <v>5</v>
      </c>
      <c r="B9" s="75"/>
      <c r="C9" s="77">
        <v>9.5</v>
      </c>
      <c r="D9" s="78"/>
      <c r="E9" s="79"/>
    </row>
    <row r="10" spans="1:5" ht="15.6" x14ac:dyDescent="0.3">
      <c r="A10" s="74" t="s">
        <v>6</v>
      </c>
      <c r="B10" s="75"/>
      <c r="C10" s="77">
        <v>14000</v>
      </c>
      <c r="D10" s="78"/>
      <c r="E10" s="79"/>
    </row>
    <row r="11" spans="1:5" ht="15.6" x14ac:dyDescent="0.3">
      <c r="A11" s="40"/>
      <c r="B11" s="41" t="s">
        <v>54</v>
      </c>
      <c r="C11" s="40"/>
      <c r="D11" s="42">
        <f>C7*C9</f>
        <v>30856</v>
      </c>
      <c r="E11" s="41"/>
    </row>
    <row r="12" spans="1:5" ht="15.6" x14ac:dyDescent="0.3">
      <c r="A12" s="40"/>
      <c r="B12" s="41" t="s">
        <v>60</v>
      </c>
      <c r="C12" s="40"/>
      <c r="D12" s="60">
        <f>D11+(C10/12)</f>
        <v>32022.666666666668</v>
      </c>
      <c r="E12" s="41"/>
    </row>
    <row r="13" spans="1:5" ht="15.6" x14ac:dyDescent="0.3">
      <c r="A13" s="74" t="s">
        <v>7</v>
      </c>
      <c r="B13" s="75"/>
      <c r="C13" s="74">
        <f>(C7*C9*12)+C10</f>
        <v>384272</v>
      </c>
      <c r="D13" s="76"/>
      <c r="E13" s="75"/>
    </row>
    <row r="14" spans="1:5" ht="15.6" x14ac:dyDescent="0.3">
      <c r="A14" s="74" t="s">
        <v>8</v>
      </c>
      <c r="B14" s="76"/>
      <c r="C14" s="76"/>
      <c r="D14" s="76"/>
      <c r="E14" s="75"/>
    </row>
    <row r="15" spans="1:5" ht="46.8" x14ac:dyDescent="0.3">
      <c r="A15" s="3"/>
      <c r="B15" s="6" t="s">
        <v>12</v>
      </c>
      <c r="C15" s="6" t="s">
        <v>13</v>
      </c>
      <c r="D15" s="7" t="s">
        <v>14</v>
      </c>
      <c r="E15" s="6" t="s">
        <v>15</v>
      </c>
    </row>
    <row r="16" spans="1:5" ht="18" x14ac:dyDescent="0.35">
      <c r="A16" s="19">
        <v>1</v>
      </c>
      <c r="B16" s="10" t="s">
        <v>9</v>
      </c>
      <c r="C16" s="17">
        <f>C17+C18</f>
        <v>9087.0253333333349</v>
      </c>
      <c r="D16" s="17">
        <f>D17+D18</f>
        <v>2.8963214285714285</v>
      </c>
      <c r="E16" s="17">
        <f>E17+E18</f>
        <v>109044.304</v>
      </c>
    </row>
    <row r="17" spans="1:5" ht="15.6" x14ac:dyDescent="0.3">
      <c r="A17" s="20" t="s">
        <v>10</v>
      </c>
      <c r="B17" s="5" t="s">
        <v>11</v>
      </c>
      <c r="C17" s="44">
        <f>(D11*13.8%)+(C10*13.8%/12)</f>
        <v>4419.1280000000006</v>
      </c>
      <c r="D17" s="44">
        <f>C17/C7</f>
        <v>1.3605689655172415</v>
      </c>
      <c r="E17" s="44">
        <f>C17*12</f>
        <v>53029.536000000007</v>
      </c>
    </row>
    <row r="18" spans="1:5" ht="15.6" x14ac:dyDescent="0.3">
      <c r="A18" s="3" t="s">
        <v>16</v>
      </c>
      <c r="B18" s="5" t="s">
        <v>17</v>
      </c>
      <c r="C18" s="52">
        <f>SUM(C19:C21)</f>
        <v>4667.8973333333333</v>
      </c>
      <c r="D18" s="52">
        <f>SUM(D19:D22)</f>
        <v>1.5357524630541872</v>
      </c>
      <c r="E18" s="52">
        <f t="shared" ref="E18" si="0">SUM(E19:E21)</f>
        <v>56014.768000000004</v>
      </c>
    </row>
    <row r="19" spans="1:5" ht="15.6" x14ac:dyDescent="0.3">
      <c r="A19" s="20" t="s">
        <v>18</v>
      </c>
      <c r="B19" s="5" t="s">
        <v>19</v>
      </c>
      <c r="C19" s="44">
        <f>E19/12</f>
        <v>2741.8333333333335</v>
      </c>
      <c r="D19" s="44">
        <f>C19/C7</f>
        <v>0.84416050903119877</v>
      </c>
      <c r="E19" s="44">
        <v>32902</v>
      </c>
    </row>
    <row r="20" spans="1:5" ht="42" x14ac:dyDescent="0.3">
      <c r="A20" s="20" t="s">
        <v>20</v>
      </c>
      <c r="B20" s="9" t="s">
        <v>21</v>
      </c>
      <c r="C20" s="44">
        <f>D20*C7</f>
        <v>876.96</v>
      </c>
      <c r="D20" s="45">
        <v>0.27</v>
      </c>
      <c r="E20" s="44">
        <f>C20*12</f>
        <v>10523.52</v>
      </c>
    </row>
    <row r="21" spans="1:5" ht="15.6" x14ac:dyDescent="0.3">
      <c r="A21" s="20" t="s">
        <v>22</v>
      </c>
      <c r="B21" s="5" t="s">
        <v>23</v>
      </c>
      <c r="C21" s="4">
        <f>D11*3.4%</f>
        <v>1049.104</v>
      </c>
      <c r="D21" s="4">
        <f>C21/C7</f>
        <v>0.32300000000000001</v>
      </c>
      <c r="E21" s="4">
        <f>C21*12</f>
        <v>12589.248</v>
      </c>
    </row>
    <row r="22" spans="1:5" ht="15.6" x14ac:dyDescent="0.3">
      <c r="A22" s="20" t="s">
        <v>62</v>
      </c>
      <c r="B22" s="5" t="s">
        <v>63</v>
      </c>
      <c r="C22" s="4">
        <f>E22/12</f>
        <v>320.22666666666669</v>
      </c>
      <c r="D22" s="4">
        <f>C22/C7</f>
        <v>9.8591954022988509E-2</v>
      </c>
      <c r="E22" s="4">
        <f>C13*1%</f>
        <v>3842.7200000000003</v>
      </c>
    </row>
    <row r="23" spans="1:5" ht="18" x14ac:dyDescent="0.35">
      <c r="A23" s="21" t="s">
        <v>24</v>
      </c>
      <c r="B23" s="10" t="s">
        <v>25</v>
      </c>
      <c r="C23" s="17">
        <f>C24+C28+C34</f>
        <v>19421.549999999996</v>
      </c>
      <c r="D23" s="17">
        <f>D24+D28+D34</f>
        <v>5.9795412561576349</v>
      </c>
      <c r="E23" s="17">
        <f>E24+E28+E34</f>
        <v>233058.59999999998</v>
      </c>
    </row>
    <row r="24" spans="1:5" ht="17.399999999999999" x14ac:dyDescent="0.3">
      <c r="A24" s="22" t="s">
        <v>26</v>
      </c>
      <c r="B24" s="11" t="s">
        <v>27</v>
      </c>
      <c r="C24" s="18">
        <f>SUM(C25:C27)</f>
        <v>754.33666666666659</v>
      </c>
      <c r="D24" s="18">
        <f>SUM(D25:D27)</f>
        <v>0.23224651067323479</v>
      </c>
      <c r="E24" s="18">
        <f>SUM(E25:E27)</f>
        <v>9052.0399999999991</v>
      </c>
    </row>
    <row r="25" spans="1:5" ht="15.6" x14ac:dyDescent="0.3">
      <c r="A25" s="20" t="s">
        <v>28</v>
      </c>
      <c r="B25" s="9" t="s">
        <v>58</v>
      </c>
      <c r="C25" s="4">
        <f>D25*C7</f>
        <v>584.64</v>
      </c>
      <c r="D25" s="1">
        <v>0.18</v>
      </c>
      <c r="E25" s="4">
        <f>C25*12</f>
        <v>7015.68</v>
      </c>
    </row>
    <row r="26" spans="1:5" ht="15.6" x14ac:dyDescent="0.3">
      <c r="A26" s="20" t="s">
        <v>29</v>
      </c>
      <c r="B26" s="1" t="s">
        <v>30</v>
      </c>
      <c r="C26" s="4">
        <f>D26*C7</f>
        <v>162.4</v>
      </c>
      <c r="D26" s="1">
        <v>0.05</v>
      </c>
      <c r="E26" s="4">
        <f>C26*12</f>
        <v>1948.8000000000002</v>
      </c>
    </row>
    <row r="27" spans="1:5" ht="15.6" x14ac:dyDescent="0.3">
      <c r="A27" s="47" t="s">
        <v>31</v>
      </c>
      <c r="B27" s="45" t="s">
        <v>55</v>
      </c>
      <c r="C27" s="44">
        <f>E27/12</f>
        <v>7.2966666666666669</v>
      </c>
      <c r="D27" s="46">
        <f>C27/C7</f>
        <v>2.2465106732348114E-3</v>
      </c>
      <c r="E27" s="45">
        <f>87.56*1</f>
        <v>87.56</v>
      </c>
    </row>
    <row r="28" spans="1:5" ht="17.399999999999999" x14ac:dyDescent="0.3">
      <c r="A28" s="22" t="s">
        <v>32</v>
      </c>
      <c r="B28" s="13" t="s">
        <v>33</v>
      </c>
      <c r="C28" s="18">
        <f>SUM(C29:C33)</f>
        <v>9424.92</v>
      </c>
      <c r="D28" s="18">
        <f>SUM(D29:D33)</f>
        <v>2.9017610837438421</v>
      </c>
      <c r="E28" s="18">
        <f>SUM(E29:E33)</f>
        <v>113099.04000000001</v>
      </c>
    </row>
    <row r="29" spans="1:5" ht="15.6" x14ac:dyDescent="0.3">
      <c r="A29" s="47" t="s">
        <v>34</v>
      </c>
      <c r="B29" s="9" t="s">
        <v>59</v>
      </c>
      <c r="C29" s="4">
        <f>D29*C7</f>
        <v>5684</v>
      </c>
      <c r="D29" s="1">
        <v>1.75</v>
      </c>
      <c r="E29" s="4">
        <f>C29*12</f>
        <v>68208</v>
      </c>
    </row>
    <row r="30" spans="1:5" ht="15.6" x14ac:dyDescent="0.3">
      <c r="A30" s="47" t="s">
        <v>35</v>
      </c>
      <c r="B30" s="45" t="s">
        <v>36</v>
      </c>
      <c r="C30" s="45">
        <v>1175</v>
      </c>
      <c r="D30" s="4">
        <f>C30/C7</f>
        <v>0.36176108374384236</v>
      </c>
      <c r="E30" s="1">
        <f>C30*12</f>
        <v>14100</v>
      </c>
    </row>
    <row r="31" spans="1:5" ht="15.6" x14ac:dyDescent="0.3">
      <c r="A31" s="47" t="s">
        <v>37</v>
      </c>
      <c r="B31" s="1" t="s">
        <v>30</v>
      </c>
      <c r="C31" s="4">
        <f>D31*C7</f>
        <v>292.32</v>
      </c>
      <c r="D31" s="1">
        <v>0.09</v>
      </c>
      <c r="E31" s="4">
        <f>C31*12</f>
        <v>3507.84</v>
      </c>
    </row>
    <row r="32" spans="1:5" ht="15.6" x14ac:dyDescent="0.3">
      <c r="A32" s="47" t="s">
        <v>38</v>
      </c>
      <c r="B32" s="1" t="s">
        <v>40</v>
      </c>
      <c r="C32" s="4">
        <f>D32*C7</f>
        <v>97.44</v>
      </c>
      <c r="D32" s="1">
        <v>0.03</v>
      </c>
      <c r="E32" s="4">
        <f>C32*12</f>
        <v>1169.28</v>
      </c>
    </row>
    <row r="33" spans="1:5" ht="15.6" x14ac:dyDescent="0.3">
      <c r="A33" s="47" t="s">
        <v>39</v>
      </c>
      <c r="B33" s="1" t="s">
        <v>41</v>
      </c>
      <c r="C33" s="4">
        <f>D33*C7</f>
        <v>2176.1600000000003</v>
      </c>
      <c r="D33" s="1">
        <v>0.67</v>
      </c>
      <c r="E33" s="4">
        <f>C33*12</f>
        <v>26113.920000000006</v>
      </c>
    </row>
    <row r="34" spans="1:5" ht="31.2" x14ac:dyDescent="0.3">
      <c r="A34" s="22" t="s">
        <v>42</v>
      </c>
      <c r="B34" s="14" t="s">
        <v>43</v>
      </c>
      <c r="C34" s="18">
        <f>SUM(C35:C40)</f>
        <v>9242.2933333333312</v>
      </c>
      <c r="D34" s="18">
        <f>SUM(D35:D40)</f>
        <v>2.845533661740558</v>
      </c>
      <c r="E34" s="18">
        <f>SUM(E35:E40)</f>
        <v>110907.51999999999</v>
      </c>
    </row>
    <row r="35" spans="1:5" ht="27" x14ac:dyDescent="0.3">
      <c r="A35" s="20" t="s">
        <v>44</v>
      </c>
      <c r="B35" s="8" t="s">
        <v>68</v>
      </c>
      <c r="C35" s="4">
        <f>D35*C7</f>
        <v>8217.4399999999987</v>
      </c>
      <c r="D35" s="1">
        <v>2.5299999999999998</v>
      </c>
      <c r="E35" s="4">
        <f>C35*12</f>
        <v>98609.279999999984</v>
      </c>
    </row>
    <row r="36" spans="1:5" ht="15.6" x14ac:dyDescent="0.3">
      <c r="A36" s="20" t="s">
        <v>46</v>
      </c>
      <c r="B36" s="48" t="s">
        <v>45</v>
      </c>
      <c r="C36" s="44">
        <f>D36*C7</f>
        <v>292.32</v>
      </c>
      <c r="D36" s="45">
        <v>0.09</v>
      </c>
      <c r="E36" s="4">
        <f t="shared" ref="E36:E40" si="1">C36*12</f>
        <v>3507.84</v>
      </c>
    </row>
    <row r="37" spans="1:5" ht="15.6" x14ac:dyDescent="0.3">
      <c r="A37" s="20" t="s">
        <v>47</v>
      </c>
      <c r="B37" s="45" t="s">
        <v>48</v>
      </c>
      <c r="C37" s="44">
        <f>D37*C7</f>
        <v>64.960000000000008</v>
      </c>
      <c r="D37" s="45">
        <v>0.02</v>
      </c>
      <c r="E37" s="4">
        <f t="shared" si="1"/>
        <v>779.5200000000001</v>
      </c>
    </row>
    <row r="38" spans="1:5" ht="15.6" x14ac:dyDescent="0.3">
      <c r="A38" s="20" t="s">
        <v>49</v>
      </c>
      <c r="B38" s="45" t="s">
        <v>50</v>
      </c>
      <c r="C38" s="44">
        <f>D38*C7</f>
        <v>97.44</v>
      </c>
      <c r="D38" s="45">
        <v>0.03</v>
      </c>
      <c r="E38" s="4">
        <f t="shared" si="1"/>
        <v>1169.28</v>
      </c>
    </row>
    <row r="39" spans="1:5" ht="15.6" x14ac:dyDescent="0.3">
      <c r="A39" s="47" t="s">
        <v>51</v>
      </c>
      <c r="B39" s="45" t="s">
        <v>52</v>
      </c>
      <c r="C39" s="49">
        <f>E39/12</f>
        <v>245.33333333333334</v>
      </c>
      <c r="D39" s="49">
        <f>C39/C7</f>
        <v>7.5533661740558297E-2</v>
      </c>
      <c r="E39" s="31">
        <f>C8*4*2</f>
        <v>2944</v>
      </c>
    </row>
    <row r="40" spans="1:5" ht="15.6" x14ac:dyDescent="0.3">
      <c r="A40" s="20" t="s">
        <v>53</v>
      </c>
      <c r="B40" s="45" t="s">
        <v>30</v>
      </c>
      <c r="C40" s="44">
        <f>D40*C7</f>
        <v>324.8</v>
      </c>
      <c r="D40" s="45">
        <v>0.1</v>
      </c>
      <c r="E40" s="4">
        <f t="shared" si="1"/>
        <v>3897.6000000000004</v>
      </c>
    </row>
    <row r="41" spans="1:5" ht="17.399999999999999" x14ac:dyDescent="0.3">
      <c r="A41" s="22" t="s">
        <v>64</v>
      </c>
      <c r="B41" s="12" t="s">
        <v>56</v>
      </c>
      <c r="C41" s="18">
        <f>D41*C7</f>
        <v>2027.1980000000021</v>
      </c>
      <c r="D41" s="18">
        <f>C9-D16-D23</f>
        <v>0.62413731527093663</v>
      </c>
      <c r="E41" s="18">
        <f>C41*12</f>
        <v>24326.376000000026</v>
      </c>
    </row>
    <row r="42" spans="1:5" ht="15.6" x14ac:dyDescent="0.3">
      <c r="A42" s="32" t="s">
        <v>71</v>
      </c>
      <c r="B42" s="45" t="s">
        <v>72</v>
      </c>
      <c r="C42" s="44">
        <f>E42/12</f>
        <v>764.38416666666672</v>
      </c>
      <c r="D42" s="44">
        <f>C42/C7</f>
        <v>0.23533995279146142</v>
      </c>
      <c r="E42" s="45">
        <v>9172.61</v>
      </c>
    </row>
    <row r="43" spans="1:5" ht="15.6" x14ac:dyDescent="0.3">
      <c r="A43" s="20" t="s">
        <v>73</v>
      </c>
      <c r="B43" s="1" t="s">
        <v>104</v>
      </c>
      <c r="C43" s="4">
        <f>E43/12</f>
        <v>1262.8141666666668</v>
      </c>
      <c r="D43" s="4">
        <f>C43/C7</f>
        <v>0.38879746510673241</v>
      </c>
      <c r="E43" s="45">
        <v>15153.77</v>
      </c>
    </row>
    <row r="44" spans="1:5" ht="31.2" x14ac:dyDescent="0.3">
      <c r="A44" s="70" t="s">
        <v>74</v>
      </c>
      <c r="B44" s="71" t="s">
        <v>106</v>
      </c>
      <c r="C44" s="72">
        <f>E44/12</f>
        <v>0</v>
      </c>
      <c r="D44" s="72">
        <f>C44/C7</f>
        <v>0</v>
      </c>
      <c r="E44" s="73">
        <v>0</v>
      </c>
    </row>
    <row r="45" spans="1:5" ht="15.6" x14ac:dyDescent="0.3">
      <c r="A45" s="20" t="s">
        <v>75</v>
      </c>
      <c r="B45" s="1"/>
      <c r="C45" s="4">
        <f t="shared" ref="C45:C50" si="2">E45/12</f>
        <v>0</v>
      </c>
      <c r="D45" s="4">
        <f>C45/C7</f>
        <v>0</v>
      </c>
      <c r="E45" s="45"/>
    </row>
    <row r="46" spans="1:5" ht="15.6" x14ac:dyDescent="0.3">
      <c r="A46" s="20" t="s">
        <v>76</v>
      </c>
      <c r="B46" s="1"/>
      <c r="C46" s="4">
        <f>E46/12</f>
        <v>0</v>
      </c>
      <c r="D46" s="4">
        <f>C46/C7</f>
        <v>0</v>
      </c>
      <c r="E46" s="45"/>
    </row>
    <row r="47" spans="1:5" ht="15.6" x14ac:dyDescent="0.3">
      <c r="A47" s="20" t="s">
        <v>77</v>
      </c>
      <c r="B47" s="1"/>
      <c r="C47" s="4">
        <f t="shared" si="2"/>
        <v>0</v>
      </c>
      <c r="D47" s="4">
        <f>C47/C7</f>
        <v>0</v>
      </c>
      <c r="E47" s="45"/>
    </row>
    <row r="48" spans="1:5" ht="15.6" x14ac:dyDescent="0.3">
      <c r="A48" s="20" t="s">
        <v>96</v>
      </c>
      <c r="B48" s="1"/>
      <c r="C48" s="4">
        <f t="shared" si="2"/>
        <v>0</v>
      </c>
      <c r="D48" s="4">
        <f>C48/C7</f>
        <v>0</v>
      </c>
      <c r="E48" s="45"/>
    </row>
    <row r="49" spans="1:5" ht="15.6" x14ac:dyDescent="0.3">
      <c r="A49" s="32" t="s">
        <v>97</v>
      </c>
      <c r="B49" s="1"/>
      <c r="C49" s="4">
        <f t="shared" si="2"/>
        <v>0</v>
      </c>
      <c r="D49" s="4">
        <f>C49/C7</f>
        <v>0</v>
      </c>
      <c r="E49" s="45"/>
    </row>
    <row r="50" spans="1:5" ht="15.6" x14ac:dyDescent="0.3">
      <c r="A50" s="20" t="s">
        <v>98</v>
      </c>
      <c r="B50" s="1"/>
      <c r="C50" s="4">
        <f t="shared" si="2"/>
        <v>0</v>
      </c>
      <c r="D50" s="4">
        <f>C50/C7</f>
        <v>0</v>
      </c>
      <c r="E50" s="45"/>
    </row>
    <row r="51" spans="1:5" ht="15.6" x14ac:dyDescent="0.3">
      <c r="A51" s="20"/>
      <c r="B51" s="1"/>
      <c r="C51" s="4"/>
      <c r="D51" s="4"/>
      <c r="E51" s="45"/>
    </row>
    <row r="52" spans="1:5" ht="15.6" x14ac:dyDescent="0.3">
      <c r="A52" s="20"/>
      <c r="B52" s="1"/>
      <c r="C52" s="4"/>
      <c r="D52" s="4"/>
      <c r="E52" s="45"/>
    </row>
    <row r="53" spans="1:5" ht="15.6" x14ac:dyDescent="0.3">
      <c r="A53" s="20"/>
      <c r="B53" s="1"/>
      <c r="C53" s="4"/>
      <c r="D53" s="4"/>
      <c r="E53" s="45"/>
    </row>
    <row r="54" spans="1:5" ht="15.6" x14ac:dyDescent="0.3">
      <c r="A54" s="20"/>
      <c r="B54" s="1"/>
      <c r="C54" s="4"/>
      <c r="D54" s="4"/>
      <c r="E54" s="45"/>
    </row>
    <row r="55" spans="1:5" ht="15.6" x14ac:dyDescent="0.3">
      <c r="A55" s="20"/>
      <c r="B55" s="1"/>
      <c r="C55" s="4"/>
      <c r="D55" s="4"/>
      <c r="E55" s="45"/>
    </row>
    <row r="56" spans="1:5" ht="15.6" x14ac:dyDescent="0.3">
      <c r="A56" s="20"/>
      <c r="B56" s="34" t="s">
        <v>66</v>
      </c>
      <c r="C56" s="35">
        <f>SUM(C42:C55)</f>
        <v>2027.1983333333335</v>
      </c>
      <c r="D56" s="35">
        <f>SUM(D42:D55)</f>
        <v>0.62413741789819377</v>
      </c>
      <c r="E56" s="34">
        <f>SUM(E42:E55)</f>
        <v>24326.38</v>
      </c>
    </row>
    <row r="57" spans="1:5" ht="15.6" x14ac:dyDescent="0.3">
      <c r="A57" s="27"/>
      <c r="B57" s="28" t="s">
        <v>57</v>
      </c>
      <c r="C57" s="26">
        <f>D57*C7</f>
        <v>30856</v>
      </c>
      <c r="D57" s="26">
        <f>D41+D23+D16</f>
        <v>9.5</v>
      </c>
      <c r="E57" s="26">
        <f>C57*12</f>
        <v>370272</v>
      </c>
    </row>
    <row r="58" spans="1:5" ht="15.6" x14ac:dyDescent="0.3">
      <c r="A58" s="27" t="s">
        <v>65</v>
      </c>
      <c r="B58" s="12" t="s">
        <v>61</v>
      </c>
      <c r="C58" s="12">
        <f>D58*C7</f>
        <v>1166.6666666666667</v>
      </c>
      <c r="D58" s="18">
        <f>C10/C7/12</f>
        <v>0.35919540229885061</v>
      </c>
      <c r="E58" s="12">
        <f>C58*12</f>
        <v>14000</v>
      </c>
    </row>
    <row r="59" spans="1:5" ht="15.6" x14ac:dyDescent="0.3">
      <c r="A59" s="20" t="s">
        <v>69</v>
      </c>
      <c r="B59" s="45" t="s">
        <v>67</v>
      </c>
      <c r="C59" s="66">
        <f>E59/12</f>
        <v>1166.6666666666667</v>
      </c>
      <c r="D59" s="44">
        <f>C59/C7</f>
        <v>0.35919540229885061</v>
      </c>
      <c r="E59" s="45">
        <v>14000</v>
      </c>
    </row>
    <row r="60" spans="1:5" ht="15.6" x14ac:dyDescent="0.3">
      <c r="A60" s="20" t="s">
        <v>70</v>
      </c>
      <c r="B60" s="45"/>
      <c r="C60" s="66"/>
      <c r="D60" s="44"/>
      <c r="E60" s="45"/>
    </row>
    <row r="61" spans="1:5" ht="15.6" x14ac:dyDescent="0.3">
      <c r="A61" s="20" t="s">
        <v>78</v>
      </c>
      <c r="B61" s="45"/>
      <c r="C61" s="66"/>
      <c r="D61" s="44"/>
      <c r="E61" s="45"/>
    </row>
    <row r="62" spans="1:5" ht="15.6" x14ac:dyDescent="0.3">
      <c r="A62" s="3"/>
      <c r="B62" s="45"/>
      <c r="C62" s="66"/>
      <c r="D62" s="44"/>
      <c r="E62" s="45"/>
    </row>
    <row r="63" spans="1:5" ht="15.6" x14ac:dyDescent="0.3">
      <c r="A63" s="3"/>
      <c r="B63" s="36" t="s">
        <v>66</v>
      </c>
      <c r="C63" s="36"/>
      <c r="D63" s="37">
        <f>SUM(D59:D62)</f>
        <v>0.35919540229885061</v>
      </c>
      <c r="E63" s="36"/>
    </row>
    <row r="64" spans="1:5" x14ac:dyDescent="0.3">
      <c r="A64" s="85" t="s">
        <v>108</v>
      </c>
      <c r="B64" s="86"/>
      <c r="C64" s="86"/>
      <c r="D64" s="86"/>
      <c r="E64" s="87"/>
    </row>
    <row r="65" spans="1:5" x14ac:dyDescent="0.3">
      <c r="A65" s="88"/>
      <c r="B65" s="89"/>
      <c r="C65" s="89"/>
      <c r="D65" s="89"/>
      <c r="E65" s="90"/>
    </row>
    <row r="66" spans="1:5" x14ac:dyDescent="0.3">
      <c r="A66" s="88"/>
      <c r="B66" s="89"/>
      <c r="C66" s="89"/>
      <c r="D66" s="89"/>
      <c r="E66" s="90"/>
    </row>
    <row r="67" spans="1:5" x14ac:dyDescent="0.3">
      <c r="A67" s="91"/>
      <c r="B67" s="92"/>
      <c r="C67" s="92"/>
      <c r="D67" s="92"/>
      <c r="E67" s="93"/>
    </row>
    <row r="68" spans="1:5" ht="40.5" customHeight="1" x14ac:dyDescent="0.3">
      <c r="A68" s="94" t="s">
        <v>109</v>
      </c>
      <c r="B68" s="95"/>
      <c r="C68" s="2"/>
      <c r="D68" s="2"/>
      <c r="E68" s="2"/>
    </row>
  </sheetData>
  <mergeCells count="18">
    <mergeCell ref="A2:E4"/>
    <mergeCell ref="A5:B5"/>
    <mergeCell ref="C5:E5"/>
    <mergeCell ref="A6:B6"/>
    <mergeCell ref="C6:E6"/>
    <mergeCell ref="A10:B10"/>
    <mergeCell ref="C10:E10"/>
    <mergeCell ref="A64:E67"/>
    <mergeCell ref="A68:B68"/>
    <mergeCell ref="A7:B7"/>
    <mergeCell ref="C7:E7"/>
    <mergeCell ref="A13:B13"/>
    <mergeCell ref="C13:E13"/>
    <mergeCell ref="A14:E14"/>
    <mergeCell ref="A8:B8"/>
    <mergeCell ref="C8:E8"/>
    <mergeCell ref="A9:B9"/>
    <mergeCell ref="C9:E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8"/>
  <sheetViews>
    <sheetView topLeftCell="A28" workbookViewId="0">
      <selection activeCell="A45" sqref="A45:XFD55"/>
    </sheetView>
  </sheetViews>
  <sheetFormatPr defaultRowHeight="13.8" x14ac:dyDescent="0.3"/>
  <cols>
    <col min="1" max="1" width="8.5546875" style="25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80" t="s">
        <v>86</v>
      </c>
      <c r="B2" s="80"/>
      <c r="C2" s="80"/>
      <c r="D2" s="80"/>
      <c r="E2" s="80"/>
    </row>
    <row r="3" spans="1:5" x14ac:dyDescent="0.3">
      <c r="A3" s="80"/>
      <c r="B3" s="80"/>
      <c r="C3" s="80"/>
      <c r="D3" s="80"/>
      <c r="E3" s="80"/>
    </row>
    <row r="4" spans="1:5" x14ac:dyDescent="0.3">
      <c r="A4" s="81"/>
      <c r="B4" s="81"/>
      <c r="C4" s="81"/>
      <c r="D4" s="81"/>
      <c r="E4" s="81"/>
    </row>
    <row r="5" spans="1:5" ht="15.6" x14ac:dyDescent="0.3">
      <c r="A5" s="74" t="s">
        <v>0</v>
      </c>
      <c r="B5" s="75"/>
      <c r="C5" s="74" t="s">
        <v>1</v>
      </c>
      <c r="D5" s="76"/>
      <c r="E5" s="75"/>
    </row>
    <row r="6" spans="1:5" ht="15.6" x14ac:dyDescent="0.3">
      <c r="A6" s="74" t="s">
        <v>2</v>
      </c>
      <c r="B6" s="75"/>
      <c r="C6" s="77">
        <v>1</v>
      </c>
      <c r="D6" s="78"/>
      <c r="E6" s="79"/>
    </row>
    <row r="7" spans="1:5" ht="15.6" x14ac:dyDescent="0.3">
      <c r="A7" s="74" t="s">
        <v>3</v>
      </c>
      <c r="B7" s="75"/>
      <c r="C7" s="77">
        <v>3252.5</v>
      </c>
      <c r="D7" s="78"/>
      <c r="E7" s="79"/>
    </row>
    <row r="8" spans="1:5" ht="15.6" x14ac:dyDescent="0.3">
      <c r="A8" s="74" t="s">
        <v>4</v>
      </c>
      <c r="B8" s="75"/>
      <c r="C8" s="77">
        <v>368</v>
      </c>
      <c r="D8" s="78"/>
      <c r="E8" s="79"/>
    </row>
    <row r="9" spans="1:5" ht="15.6" x14ac:dyDescent="0.3">
      <c r="A9" s="74" t="s">
        <v>5</v>
      </c>
      <c r="B9" s="75"/>
      <c r="C9" s="77">
        <v>10</v>
      </c>
      <c r="D9" s="78"/>
      <c r="E9" s="79"/>
    </row>
    <row r="10" spans="1:5" ht="15.6" x14ac:dyDescent="0.3">
      <c r="A10" s="74" t="s">
        <v>6</v>
      </c>
      <c r="B10" s="75"/>
      <c r="C10" s="77">
        <v>25000</v>
      </c>
      <c r="D10" s="78"/>
      <c r="E10" s="79"/>
    </row>
    <row r="11" spans="1:5" ht="15.6" x14ac:dyDescent="0.3">
      <c r="A11" s="40"/>
      <c r="B11" s="41" t="s">
        <v>54</v>
      </c>
      <c r="C11" s="40"/>
      <c r="D11" s="42">
        <f>C7*C9</f>
        <v>32525</v>
      </c>
      <c r="E11" s="41"/>
    </row>
    <row r="12" spans="1:5" ht="15.6" x14ac:dyDescent="0.3">
      <c r="A12" s="40"/>
      <c r="B12" s="41" t="s">
        <v>60</v>
      </c>
      <c r="C12" s="40"/>
      <c r="D12" s="62">
        <f>D11+(C10/12)</f>
        <v>34608.333333333336</v>
      </c>
      <c r="E12" s="41"/>
    </row>
    <row r="13" spans="1:5" ht="15.6" x14ac:dyDescent="0.3">
      <c r="A13" s="74" t="s">
        <v>7</v>
      </c>
      <c r="B13" s="75"/>
      <c r="C13" s="74">
        <f>(C7*C9*12)+C10</f>
        <v>415300</v>
      </c>
      <c r="D13" s="76"/>
      <c r="E13" s="75"/>
    </row>
    <row r="14" spans="1:5" ht="15.6" x14ac:dyDescent="0.3">
      <c r="A14" s="74" t="s">
        <v>8</v>
      </c>
      <c r="B14" s="76"/>
      <c r="C14" s="76"/>
      <c r="D14" s="76"/>
      <c r="E14" s="75"/>
    </row>
    <row r="15" spans="1:5" ht="46.8" x14ac:dyDescent="0.3">
      <c r="A15" s="3"/>
      <c r="B15" s="6" t="s">
        <v>12</v>
      </c>
      <c r="C15" s="6" t="s">
        <v>13</v>
      </c>
      <c r="D15" s="7" t="s">
        <v>14</v>
      </c>
      <c r="E15" s="6" t="s">
        <v>15</v>
      </c>
    </row>
    <row r="16" spans="1:5" ht="18" x14ac:dyDescent="0.35">
      <c r="A16" s="19">
        <v>1</v>
      </c>
      <c r="B16" s="10" t="s">
        <v>9</v>
      </c>
      <c r="C16" s="17">
        <f>C17+C18</f>
        <v>9347.7250000000022</v>
      </c>
      <c r="D16" s="17">
        <f>D17+D18</f>
        <v>2.9804176274660517</v>
      </c>
      <c r="E16" s="17">
        <f>E17+E18</f>
        <v>112172.70000000001</v>
      </c>
    </row>
    <row r="17" spans="1:5" ht="15.6" x14ac:dyDescent="0.3">
      <c r="A17" s="20" t="s">
        <v>10</v>
      </c>
      <c r="B17" s="5" t="s">
        <v>11</v>
      </c>
      <c r="C17" s="44">
        <f>(D11*13.8%)+(C10*13.8%/12)</f>
        <v>4775.9500000000007</v>
      </c>
      <c r="D17" s="4">
        <f>C17/C7</f>
        <v>1.4683935434281323</v>
      </c>
      <c r="E17" s="4">
        <f>C17*12</f>
        <v>57311.400000000009</v>
      </c>
    </row>
    <row r="18" spans="1:5" ht="15.6" x14ac:dyDescent="0.3">
      <c r="A18" s="3" t="s">
        <v>16</v>
      </c>
      <c r="B18" s="5" t="s">
        <v>17</v>
      </c>
      <c r="C18" s="16">
        <f>SUM(C19:C21)</f>
        <v>4571.7750000000005</v>
      </c>
      <c r="D18" s="16">
        <f>SUM(D19:D22)</f>
        <v>1.5120240840379195</v>
      </c>
      <c r="E18" s="16">
        <f t="shared" ref="E18" si="0">SUM(E19:E21)</f>
        <v>54861.3</v>
      </c>
    </row>
    <row r="19" spans="1:5" ht="15.6" x14ac:dyDescent="0.3">
      <c r="A19" s="20" t="s">
        <v>18</v>
      </c>
      <c r="B19" s="5" t="s">
        <v>19</v>
      </c>
      <c r="C19" s="4">
        <f>E19/12</f>
        <v>2587.75</v>
      </c>
      <c r="D19" s="4">
        <f>C19/C7</f>
        <v>0.79561875480399691</v>
      </c>
      <c r="E19" s="44">
        <v>31053</v>
      </c>
    </row>
    <row r="20" spans="1:5" ht="42" x14ac:dyDescent="0.3">
      <c r="A20" s="20" t="s">
        <v>20</v>
      </c>
      <c r="B20" s="9" t="s">
        <v>21</v>
      </c>
      <c r="C20" s="4">
        <f>D20*C7</f>
        <v>878.17500000000007</v>
      </c>
      <c r="D20" s="1">
        <v>0.27</v>
      </c>
      <c r="E20" s="4">
        <f>C20*12</f>
        <v>10538.1</v>
      </c>
    </row>
    <row r="21" spans="1:5" ht="15.6" x14ac:dyDescent="0.3">
      <c r="A21" s="20" t="s">
        <v>22</v>
      </c>
      <c r="B21" s="5" t="s">
        <v>23</v>
      </c>
      <c r="C21" s="4">
        <f>D11*3.4%</f>
        <v>1105.8500000000001</v>
      </c>
      <c r="D21" s="4">
        <f>C21/C7</f>
        <v>0.34</v>
      </c>
      <c r="E21" s="4">
        <f>C21*12</f>
        <v>13270.2</v>
      </c>
    </row>
    <row r="22" spans="1:5" ht="15.6" x14ac:dyDescent="0.3">
      <c r="A22" s="20" t="s">
        <v>62</v>
      </c>
      <c r="B22" s="5" t="s">
        <v>63</v>
      </c>
      <c r="C22" s="4">
        <f>E22/12</f>
        <v>346.08333333333331</v>
      </c>
      <c r="D22" s="4">
        <f>C22/C7</f>
        <v>0.10640532923392262</v>
      </c>
      <c r="E22" s="4">
        <f>C13*1%</f>
        <v>4153</v>
      </c>
    </row>
    <row r="23" spans="1:5" ht="18" x14ac:dyDescent="0.35">
      <c r="A23" s="21" t="s">
        <v>24</v>
      </c>
      <c r="B23" s="10" t="s">
        <v>25</v>
      </c>
      <c r="C23" s="17">
        <f>C24+C28+C34</f>
        <v>19446.48</v>
      </c>
      <c r="D23" s="17">
        <f>D24+D28+D34</f>
        <v>5.9789331283627973</v>
      </c>
      <c r="E23" s="17">
        <f>E24+E28+E34</f>
        <v>233357.76</v>
      </c>
    </row>
    <row r="24" spans="1:5" ht="17.399999999999999" x14ac:dyDescent="0.3">
      <c r="A24" s="22" t="s">
        <v>26</v>
      </c>
      <c r="B24" s="11" t="s">
        <v>27</v>
      </c>
      <c r="C24" s="18">
        <f>SUM(C25:C27)</f>
        <v>755.37166666666656</v>
      </c>
      <c r="D24" s="18">
        <f>SUM(D25:D27)</f>
        <v>0.23224340251088904</v>
      </c>
      <c r="E24" s="18">
        <f>SUM(E25:E27)</f>
        <v>9064.4599999999991</v>
      </c>
    </row>
    <row r="25" spans="1:5" ht="15.6" x14ac:dyDescent="0.3">
      <c r="A25" s="20" t="s">
        <v>28</v>
      </c>
      <c r="B25" s="9" t="s">
        <v>58</v>
      </c>
      <c r="C25" s="4">
        <f>D25*C7</f>
        <v>585.44999999999993</v>
      </c>
      <c r="D25" s="1">
        <v>0.18</v>
      </c>
      <c r="E25" s="4">
        <f>C25*12</f>
        <v>7025.4</v>
      </c>
    </row>
    <row r="26" spans="1:5" ht="15.6" x14ac:dyDescent="0.3">
      <c r="A26" s="20" t="s">
        <v>29</v>
      </c>
      <c r="B26" s="1" t="s">
        <v>30</v>
      </c>
      <c r="C26" s="4">
        <f>D26*C7</f>
        <v>162.625</v>
      </c>
      <c r="D26" s="1">
        <v>0.05</v>
      </c>
      <c r="E26" s="4">
        <f>C26*12</f>
        <v>1951.5</v>
      </c>
    </row>
    <row r="27" spans="1:5" ht="15.6" x14ac:dyDescent="0.3">
      <c r="A27" s="56" t="s">
        <v>31</v>
      </c>
      <c r="B27" s="45" t="s">
        <v>55</v>
      </c>
      <c r="C27" s="44">
        <f>E27/12</f>
        <v>7.2966666666666669</v>
      </c>
      <c r="D27" s="46">
        <f>C27/C7</f>
        <v>2.2434025108890596E-3</v>
      </c>
      <c r="E27" s="45">
        <f>87.56*1</f>
        <v>87.56</v>
      </c>
    </row>
    <row r="28" spans="1:5" ht="17.399999999999999" x14ac:dyDescent="0.3">
      <c r="A28" s="22" t="s">
        <v>32</v>
      </c>
      <c r="B28" s="13" t="s">
        <v>33</v>
      </c>
      <c r="C28" s="18">
        <f>SUM(C29:C33)</f>
        <v>9436.35</v>
      </c>
      <c r="D28" s="18">
        <f>SUM(D29:D33)</f>
        <v>2.9012605687932358</v>
      </c>
      <c r="E28" s="18">
        <f>SUM(E29:E33)</f>
        <v>113236.2</v>
      </c>
    </row>
    <row r="29" spans="1:5" ht="15.6" x14ac:dyDescent="0.3">
      <c r="A29" s="20" t="s">
        <v>34</v>
      </c>
      <c r="B29" s="9" t="s">
        <v>59</v>
      </c>
      <c r="C29" s="4">
        <f>D29*C7</f>
        <v>5691.875</v>
      </c>
      <c r="D29" s="1">
        <v>1.75</v>
      </c>
      <c r="E29" s="4">
        <f>C29*12</f>
        <v>68302.5</v>
      </c>
    </row>
    <row r="30" spans="1:5" ht="15.6" x14ac:dyDescent="0.3">
      <c r="A30" s="47" t="s">
        <v>35</v>
      </c>
      <c r="B30" s="45" t="s">
        <v>36</v>
      </c>
      <c r="C30" s="45">
        <v>1175</v>
      </c>
      <c r="D30" s="44">
        <f>C30/C7</f>
        <v>0.36126056879323598</v>
      </c>
      <c r="E30" s="1">
        <f>C30*12</f>
        <v>14100</v>
      </c>
    </row>
    <row r="31" spans="1:5" ht="15.6" x14ac:dyDescent="0.3">
      <c r="A31" s="47" t="s">
        <v>37</v>
      </c>
      <c r="B31" s="1" t="s">
        <v>30</v>
      </c>
      <c r="C31" s="4">
        <f>D31*C7</f>
        <v>292.72499999999997</v>
      </c>
      <c r="D31" s="1">
        <v>0.09</v>
      </c>
      <c r="E31" s="4">
        <f>C31*12</f>
        <v>3512.7</v>
      </c>
    </row>
    <row r="32" spans="1:5" ht="15.6" x14ac:dyDescent="0.3">
      <c r="A32" s="47" t="s">
        <v>38</v>
      </c>
      <c r="B32" s="1" t="s">
        <v>40</v>
      </c>
      <c r="C32" s="4">
        <f>D32*C7</f>
        <v>97.575000000000003</v>
      </c>
      <c r="D32" s="1">
        <v>0.03</v>
      </c>
      <c r="E32" s="4">
        <f>C32*12</f>
        <v>1170.9000000000001</v>
      </c>
    </row>
    <row r="33" spans="1:5" ht="15.6" x14ac:dyDescent="0.3">
      <c r="A33" s="47" t="s">
        <v>39</v>
      </c>
      <c r="B33" s="1" t="s">
        <v>41</v>
      </c>
      <c r="C33" s="4">
        <f>D33*C7</f>
        <v>2179.1750000000002</v>
      </c>
      <c r="D33" s="1">
        <v>0.67</v>
      </c>
      <c r="E33" s="4">
        <f>C33*12</f>
        <v>26150.100000000002</v>
      </c>
    </row>
    <row r="34" spans="1:5" ht="31.2" x14ac:dyDescent="0.3">
      <c r="A34" s="22" t="s">
        <v>42</v>
      </c>
      <c r="B34" s="14" t="s">
        <v>43</v>
      </c>
      <c r="C34" s="18">
        <f>SUM(C35:C40)</f>
        <v>9254.7583333333332</v>
      </c>
      <c r="D34" s="18">
        <f>SUM(D35:D40)</f>
        <v>2.8454291570586725</v>
      </c>
      <c r="E34" s="18">
        <f>SUM(E35:E40)</f>
        <v>111057.09999999999</v>
      </c>
    </row>
    <row r="35" spans="1:5" ht="27" x14ac:dyDescent="0.3">
      <c r="A35" s="20" t="s">
        <v>44</v>
      </c>
      <c r="B35" s="8" t="s">
        <v>68</v>
      </c>
      <c r="C35" s="4">
        <f>D35*C7</f>
        <v>8228.8249999999989</v>
      </c>
      <c r="D35" s="1">
        <v>2.5299999999999998</v>
      </c>
      <c r="E35" s="4">
        <f>C35*12</f>
        <v>98745.9</v>
      </c>
    </row>
    <row r="36" spans="1:5" ht="15.6" x14ac:dyDescent="0.3">
      <c r="A36" s="20" t="s">
        <v>46</v>
      </c>
      <c r="B36" s="48" t="s">
        <v>45</v>
      </c>
      <c r="C36" s="44">
        <f>D36*C7</f>
        <v>292.72499999999997</v>
      </c>
      <c r="D36" s="45">
        <v>0.09</v>
      </c>
      <c r="E36" s="44">
        <f t="shared" ref="E36:E40" si="1">C36*12</f>
        <v>3512.7</v>
      </c>
    </row>
    <row r="37" spans="1:5" ht="15.6" x14ac:dyDescent="0.3">
      <c r="A37" s="20" t="s">
        <v>47</v>
      </c>
      <c r="B37" s="45" t="s">
        <v>48</v>
      </c>
      <c r="C37" s="44">
        <f>D37*C7</f>
        <v>65.05</v>
      </c>
      <c r="D37" s="45">
        <v>0.02</v>
      </c>
      <c r="E37" s="44">
        <f t="shared" si="1"/>
        <v>780.59999999999991</v>
      </c>
    </row>
    <row r="38" spans="1:5" ht="15.6" x14ac:dyDescent="0.3">
      <c r="A38" s="20" t="s">
        <v>49</v>
      </c>
      <c r="B38" s="45" t="s">
        <v>50</v>
      </c>
      <c r="C38" s="44">
        <f>D38*C7</f>
        <v>97.575000000000003</v>
      </c>
      <c r="D38" s="45">
        <v>0.03</v>
      </c>
      <c r="E38" s="44">
        <f t="shared" si="1"/>
        <v>1170.9000000000001</v>
      </c>
    </row>
    <row r="39" spans="1:5" ht="15.6" x14ac:dyDescent="0.3">
      <c r="A39" s="47" t="s">
        <v>51</v>
      </c>
      <c r="B39" s="45" t="s">
        <v>52</v>
      </c>
      <c r="C39" s="49">
        <f>E39/12</f>
        <v>245.33333333333334</v>
      </c>
      <c r="D39" s="49">
        <f>C39/C7</f>
        <v>7.5429157058672813E-2</v>
      </c>
      <c r="E39" s="49">
        <f>C8*4*2</f>
        <v>2944</v>
      </c>
    </row>
    <row r="40" spans="1:5" ht="15.6" x14ac:dyDescent="0.3">
      <c r="A40" s="20" t="s">
        <v>53</v>
      </c>
      <c r="B40" s="1" t="s">
        <v>30</v>
      </c>
      <c r="C40" s="4">
        <f>D40*C7</f>
        <v>325.25</v>
      </c>
      <c r="D40" s="1">
        <v>0.1</v>
      </c>
      <c r="E40" s="4">
        <f t="shared" si="1"/>
        <v>3903</v>
      </c>
    </row>
    <row r="41" spans="1:5" ht="17.399999999999999" x14ac:dyDescent="0.3">
      <c r="A41" s="22" t="s">
        <v>64</v>
      </c>
      <c r="B41" s="12" t="s">
        <v>56</v>
      </c>
      <c r="C41" s="18">
        <f>D41*C7</f>
        <v>3384.7116666666689</v>
      </c>
      <c r="D41" s="18">
        <f>C9-D16-D23</f>
        <v>1.040649244171151</v>
      </c>
      <c r="E41" s="18">
        <f>C41*12</f>
        <v>40616.540000000023</v>
      </c>
    </row>
    <row r="42" spans="1:5" ht="15.6" x14ac:dyDescent="0.3">
      <c r="A42" s="69" t="s">
        <v>71</v>
      </c>
      <c r="B42" s="61" t="s">
        <v>72</v>
      </c>
      <c r="C42" s="43">
        <f>E42/12</f>
        <v>2121.8975</v>
      </c>
      <c r="D42" s="43">
        <f>C42/C7</f>
        <v>0.65238970023059184</v>
      </c>
      <c r="E42" s="61">
        <v>25462.77</v>
      </c>
    </row>
    <row r="43" spans="1:5" ht="15.6" x14ac:dyDescent="0.3">
      <c r="A43" s="20" t="s">
        <v>73</v>
      </c>
      <c r="B43" s="1" t="s">
        <v>104</v>
      </c>
      <c r="C43" s="4">
        <f>E43/12</f>
        <v>1262.8141666666668</v>
      </c>
      <c r="D43" s="4">
        <f>C43/C7</f>
        <v>0.38825954394055856</v>
      </c>
      <c r="E43" s="45">
        <v>15153.77</v>
      </c>
    </row>
    <row r="44" spans="1:5" ht="31.2" x14ac:dyDescent="0.3">
      <c r="A44" s="70" t="s">
        <v>74</v>
      </c>
      <c r="B44" s="71" t="s">
        <v>106</v>
      </c>
      <c r="C44" s="72">
        <f>E44/12</f>
        <v>0</v>
      </c>
      <c r="D44" s="72">
        <f>C44/C7</f>
        <v>0</v>
      </c>
      <c r="E44" s="73">
        <v>0</v>
      </c>
    </row>
    <row r="45" spans="1:5" ht="15.6" x14ac:dyDescent="0.3">
      <c r="A45" s="20" t="s">
        <v>75</v>
      </c>
      <c r="B45" s="1"/>
      <c r="C45" s="4">
        <f t="shared" ref="C45:C50" si="2">E45/12</f>
        <v>0</v>
      </c>
      <c r="D45" s="4">
        <f>C45/C7</f>
        <v>0</v>
      </c>
      <c r="E45" s="45"/>
    </row>
    <row r="46" spans="1:5" ht="15.6" x14ac:dyDescent="0.3">
      <c r="A46" s="20" t="s">
        <v>76</v>
      </c>
      <c r="B46" s="1"/>
      <c r="C46" s="4">
        <f>E46/12</f>
        <v>0</v>
      </c>
      <c r="D46" s="4">
        <f>C46/C7</f>
        <v>0</v>
      </c>
      <c r="E46" s="45"/>
    </row>
    <row r="47" spans="1:5" ht="15.6" x14ac:dyDescent="0.3">
      <c r="A47" s="20" t="s">
        <v>77</v>
      </c>
      <c r="B47" s="1"/>
      <c r="C47" s="4">
        <f t="shared" si="2"/>
        <v>0</v>
      </c>
      <c r="D47" s="4">
        <f>C47/C7</f>
        <v>0</v>
      </c>
      <c r="E47" s="45"/>
    </row>
    <row r="48" spans="1:5" ht="15.6" x14ac:dyDescent="0.3">
      <c r="A48" s="20" t="s">
        <v>96</v>
      </c>
      <c r="B48" s="1"/>
      <c r="C48" s="4">
        <f t="shared" si="2"/>
        <v>0</v>
      </c>
      <c r="D48" s="4">
        <f>C48/C7</f>
        <v>0</v>
      </c>
      <c r="E48" s="45"/>
    </row>
    <row r="49" spans="1:6" ht="15.6" x14ac:dyDescent="0.3">
      <c r="A49" s="32" t="s">
        <v>97</v>
      </c>
      <c r="B49" s="1"/>
      <c r="C49" s="4">
        <f t="shared" si="2"/>
        <v>0</v>
      </c>
      <c r="D49" s="4">
        <f>C49/C7</f>
        <v>0</v>
      </c>
      <c r="E49" s="45"/>
    </row>
    <row r="50" spans="1:6" ht="15.6" x14ac:dyDescent="0.3">
      <c r="A50" s="20" t="s">
        <v>98</v>
      </c>
      <c r="B50" s="1"/>
      <c r="C50" s="4">
        <f t="shared" si="2"/>
        <v>0</v>
      </c>
      <c r="D50" s="4">
        <f>C50/C7</f>
        <v>0</v>
      </c>
      <c r="E50" s="45"/>
    </row>
    <row r="51" spans="1:6" ht="15.6" x14ac:dyDescent="0.3">
      <c r="A51" s="20"/>
      <c r="B51" s="1"/>
      <c r="C51" s="4"/>
      <c r="D51" s="4"/>
      <c r="E51" s="45"/>
    </row>
    <row r="52" spans="1:6" ht="15.6" x14ac:dyDescent="0.3">
      <c r="A52" s="20"/>
      <c r="B52" s="1"/>
      <c r="C52" s="4"/>
      <c r="D52" s="4"/>
      <c r="E52" s="45"/>
    </row>
    <row r="53" spans="1:6" ht="15.6" x14ac:dyDescent="0.3">
      <c r="A53" s="20"/>
      <c r="B53" s="1"/>
      <c r="C53" s="4"/>
      <c r="D53" s="4"/>
      <c r="E53" s="45"/>
    </row>
    <row r="54" spans="1:6" ht="15.6" x14ac:dyDescent="0.3">
      <c r="A54" s="20"/>
      <c r="B54" s="1"/>
      <c r="C54" s="4"/>
      <c r="D54" s="4"/>
      <c r="E54" s="45"/>
    </row>
    <row r="55" spans="1:6" ht="15.6" x14ac:dyDescent="0.3">
      <c r="A55" s="20"/>
      <c r="B55" s="1"/>
      <c r="C55" s="4"/>
      <c r="D55" s="4"/>
      <c r="E55" s="45"/>
    </row>
    <row r="56" spans="1:6" ht="15.6" x14ac:dyDescent="0.3">
      <c r="A56" s="20"/>
      <c r="B56" s="34" t="s">
        <v>66</v>
      </c>
      <c r="C56" s="35">
        <f>SUM(C42:C55)</f>
        <v>3384.711666666667</v>
      </c>
      <c r="D56" s="35">
        <f>SUM(D42:D55)</f>
        <v>1.0406492441711503</v>
      </c>
      <c r="E56" s="34">
        <f>SUM(E42:E55)</f>
        <v>40616.54</v>
      </c>
    </row>
    <row r="57" spans="1:6" ht="15.6" x14ac:dyDescent="0.3">
      <c r="A57" s="27"/>
      <c r="B57" s="28" t="s">
        <v>57</v>
      </c>
      <c r="C57" s="26">
        <f>D57*C7</f>
        <v>32525</v>
      </c>
      <c r="D57" s="26">
        <f>D41+D23+D16</f>
        <v>10</v>
      </c>
      <c r="E57" s="26">
        <f>C57*12</f>
        <v>390300</v>
      </c>
    </row>
    <row r="58" spans="1:6" ht="15.6" x14ac:dyDescent="0.3">
      <c r="A58" s="27" t="s">
        <v>65</v>
      </c>
      <c r="B58" s="12" t="s">
        <v>61</v>
      </c>
      <c r="C58" s="12">
        <f>D58*C7</f>
        <v>2083.3333333333335</v>
      </c>
      <c r="D58" s="18">
        <f>C10/C7/12</f>
        <v>0.64053292339226242</v>
      </c>
      <c r="E58" s="12">
        <f>C58*12</f>
        <v>25000</v>
      </c>
    </row>
    <row r="59" spans="1:6" ht="15.6" x14ac:dyDescent="0.3">
      <c r="A59" s="20" t="s">
        <v>69</v>
      </c>
      <c r="B59" s="1" t="s">
        <v>67</v>
      </c>
      <c r="C59" s="66">
        <f>E59/12</f>
        <v>2083.3333333333335</v>
      </c>
      <c r="D59" s="44">
        <f>C59/C7</f>
        <v>0.64053292339226242</v>
      </c>
      <c r="E59" s="45">
        <v>25000</v>
      </c>
      <c r="F59" s="57"/>
    </row>
    <row r="60" spans="1:6" ht="15.6" x14ac:dyDescent="0.3">
      <c r="A60" s="20" t="s">
        <v>70</v>
      </c>
      <c r="B60" s="45"/>
      <c r="C60" s="66"/>
      <c r="D60" s="44"/>
      <c r="E60" s="45"/>
      <c r="F60" s="57"/>
    </row>
    <row r="61" spans="1:6" ht="15.6" x14ac:dyDescent="0.3">
      <c r="A61" s="20" t="s">
        <v>78</v>
      </c>
      <c r="B61" s="45"/>
      <c r="C61" s="66"/>
      <c r="D61" s="44"/>
      <c r="E61" s="45"/>
      <c r="F61" s="57"/>
    </row>
    <row r="62" spans="1:6" ht="15.6" x14ac:dyDescent="0.3">
      <c r="A62" s="3"/>
      <c r="B62" s="45"/>
      <c r="C62" s="66"/>
      <c r="D62" s="44"/>
      <c r="E62" s="45"/>
      <c r="F62" s="57"/>
    </row>
    <row r="63" spans="1:6" ht="15.6" x14ac:dyDescent="0.3">
      <c r="A63" s="3"/>
      <c r="B63" s="36" t="s">
        <v>66</v>
      </c>
      <c r="C63" s="36"/>
      <c r="D63" s="37">
        <f>SUM(D59:D62)</f>
        <v>0.64053292339226242</v>
      </c>
      <c r="E63" s="36"/>
      <c r="F63" s="57"/>
    </row>
    <row r="64" spans="1:6" x14ac:dyDescent="0.3">
      <c r="A64" s="85" t="s">
        <v>108</v>
      </c>
      <c r="B64" s="86"/>
      <c r="C64" s="86"/>
      <c r="D64" s="86"/>
      <c r="E64" s="87"/>
    </row>
    <row r="65" spans="1:5" x14ac:dyDescent="0.3">
      <c r="A65" s="88"/>
      <c r="B65" s="89"/>
      <c r="C65" s="89"/>
      <c r="D65" s="89"/>
      <c r="E65" s="90"/>
    </row>
    <row r="66" spans="1:5" x14ac:dyDescent="0.3">
      <c r="A66" s="88"/>
      <c r="B66" s="89"/>
      <c r="C66" s="89"/>
      <c r="D66" s="89"/>
      <c r="E66" s="90"/>
    </row>
    <row r="67" spans="1:5" x14ac:dyDescent="0.3">
      <c r="A67" s="91"/>
      <c r="B67" s="92"/>
      <c r="C67" s="92"/>
      <c r="D67" s="92"/>
      <c r="E67" s="93"/>
    </row>
    <row r="68" spans="1:5" ht="41.25" customHeight="1" x14ac:dyDescent="0.3">
      <c r="A68" s="94" t="s">
        <v>109</v>
      </c>
      <c r="B68" s="95"/>
      <c r="C68" s="2"/>
      <c r="D68" s="2"/>
      <c r="E68" s="2"/>
    </row>
  </sheetData>
  <mergeCells count="18">
    <mergeCell ref="A2:E4"/>
    <mergeCell ref="A5:B5"/>
    <mergeCell ref="C5:E5"/>
    <mergeCell ref="A6:B6"/>
    <mergeCell ref="C6:E6"/>
    <mergeCell ref="A10:B10"/>
    <mergeCell ref="C10:E10"/>
    <mergeCell ref="A64:E67"/>
    <mergeCell ref="A68:B68"/>
    <mergeCell ref="A7:B7"/>
    <mergeCell ref="C7:E7"/>
    <mergeCell ref="A13:B13"/>
    <mergeCell ref="C13:E13"/>
    <mergeCell ref="A14:E14"/>
    <mergeCell ref="A8:B8"/>
    <mergeCell ref="C8:E8"/>
    <mergeCell ref="A9:B9"/>
    <mergeCell ref="C9:E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opLeftCell="A26" workbookViewId="0">
      <selection activeCell="A45" sqref="A45:XFD55"/>
    </sheetView>
  </sheetViews>
  <sheetFormatPr defaultRowHeight="13.8" x14ac:dyDescent="0.3"/>
  <cols>
    <col min="1" max="1" width="8.5546875" style="25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80" t="s">
        <v>85</v>
      </c>
      <c r="B2" s="80"/>
      <c r="C2" s="80"/>
      <c r="D2" s="80"/>
      <c r="E2" s="80"/>
    </row>
    <row r="3" spans="1:5" x14ac:dyDescent="0.3">
      <c r="A3" s="80"/>
      <c r="B3" s="80"/>
      <c r="C3" s="80"/>
      <c r="D3" s="80"/>
      <c r="E3" s="80"/>
    </row>
    <row r="4" spans="1:5" x14ac:dyDescent="0.3">
      <c r="A4" s="81"/>
      <c r="B4" s="81"/>
      <c r="C4" s="81"/>
      <c r="D4" s="81"/>
      <c r="E4" s="81"/>
    </row>
    <row r="5" spans="1:5" ht="15.6" x14ac:dyDescent="0.3">
      <c r="A5" s="74" t="s">
        <v>0</v>
      </c>
      <c r="B5" s="75"/>
      <c r="C5" s="74" t="s">
        <v>1</v>
      </c>
      <c r="D5" s="76"/>
      <c r="E5" s="75"/>
    </row>
    <row r="6" spans="1:5" ht="15.6" x14ac:dyDescent="0.3">
      <c r="A6" s="74" t="s">
        <v>2</v>
      </c>
      <c r="B6" s="75"/>
      <c r="C6" s="77">
        <v>6</v>
      </c>
      <c r="D6" s="78"/>
      <c r="E6" s="79"/>
    </row>
    <row r="7" spans="1:5" ht="15.6" x14ac:dyDescent="0.3">
      <c r="A7" s="74" t="s">
        <v>3</v>
      </c>
      <c r="B7" s="75"/>
      <c r="C7" s="77">
        <v>12215.1</v>
      </c>
      <c r="D7" s="78"/>
      <c r="E7" s="79"/>
    </row>
    <row r="8" spans="1:5" ht="15.6" x14ac:dyDescent="0.3">
      <c r="A8" s="74" t="s">
        <v>4</v>
      </c>
      <c r="B8" s="75"/>
      <c r="C8" s="77">
        <v>1351</v>
      </c>
      <c r="D8" s="78"/>
      <c r="E8" s="79"/>
    </row>
    <row r="9" spans="1:5" ht="15.6" x14ac:dyDescent="0.3">
      <c r="A9" s="74" t="s">
        <v>5</v>
      </c>
      <c r="B9" s="75"/>
      <c r="C9" s="77">
        <v>11</v>
      </c>
      <c r="D9" s="78"/>
      <c r="E9" s="79"/>
    </row>
    <row r="10" spans="1:5" ht="15.6" x14ac:dyDescent="0.3">
      <c r="A10" s="74" t="s">
        <v>6</v>
      </c>
      <c r="B10" s="75"/>
      <c r="C10" s="77">
        <v>26000</v>
      </c>
      <c r="D10" s="78"/>
      <c r="E10" s="79"/>
    </row>
    <row r="11" spans="1:5" ht="15.6" x14ac:dyDescent="0.3">
      <c r="A11" s="40"/>
      <c r="B11" s="41" t="s">
        <v>54</v>
      </c>
      <c r="C11" s="40"/>
      <c r="D11" s="42">
        <f>C7*C9</f>
        <v>134366.1</v>
      </c>
      <c r="E11" s="41"/>
    </row>
    <row r="12" spans="1:5" ht="15.6" x14ac:dyDescent="0.3">
      <c r="A12" s="40"/>
      <c r="B12" s="41" t="s">
        <v>60</v>
      </c>
      <c r="C12" s="40"/>
      <c r="D12" s="42">
        <f>D11+(C10/12)</f>
        <v>136532.76666666666</v>
      </c>
      <c r="E12" s="41"/>
    </row>
    <row r="13" spans="1:5" ht="15.6" x14ac:dyDescent="0.3">
      <c r="A13" s="74" t="s">
        <v>7</v>
      </c>
      <c r="B13" s="75"/>
      <c r="C13" s="74">
        <f>(C7*C9*12)+C10</f>
        <v>1638393.2000000002</v>
      </c>
      <c r="D13" s="76"/>
      <c r="E13" s="75"/>
    </row>
    <row r="14" spans="1:5" ht="15.6" x14ac:dyDescent="0.3">
      <c r="A14" s="74" t="s">
        <v>8</v>
      </c>
      <c r="B14" s="76"/>
      <c r="C14" s="76"/>
      <c r="D14" s="76"/>
      <c r="E14" s="75"/>
    </row>
    <row r="15" spans="1:5" ht="46.8" x14ac:dyDescent="0.3">
      <c r="A15" s="3"/>
      <c r="B15" s="6" t="s">
        <v>12</v>
      </c>
      <c r="C15" s="6" t="s">
        <v>13</v>
      </c>
      <c r="D15" s="7" t="s">
        <v>14</v>
      </c>
      <c r="E15" s="6" t="s">
        <v>15</v>
      </c>
    </row>
    <row r="16" spans="1:5" ht="18" x14ac:dyDescent="0.35">
      <c r="A16" s="19">
        <v>1</v>
      </c>
      <c r="B16" s="10" t="s">
        <v>9</v>
      </c>
      <c r="C16" s="17">
        <f>C17+C18</f>
        <v>28158.166390000006</v>
      </c>
      <c r="D16" s="17">
        <f>D17+D18</f>
        <v>2.4169670372462502</v>
      </c>
      <c r="E16" s="17">
        <f>E17+E18</f>
        <v>337897.99668000004</v>
      </c>
    </row>
    <row r="17" spans="1:5" ht="15.6" x14ac:dyDescent="0.3">
      <c r="A17" s="20" t="s">
        <v>10</v>
      </c>
      <c r="B17" s="5" t="s">
        <v>11</v>
      </c>
      <c r="C17" s="44">
        <f>(D11*12.59%)+(C10*12.59%/12)</f>
        <v>17189.475323333336</v>
      </c>
      <c r="D17" s="44">
        <f>C17/C7</f>
        <v>1.407231649624918</v>
      </c>
      <c r="E17" s="44">
        <f>C17*12</f>
        <v>206273.70388000004</v>
      </c>
    </row>
    <row r="18" spans="1:5" ht="15.6" x14ac:dyDescent="0.3">
      <c r="A18" s="3" t="s">
        <v>16</v>
      </c>
      <c r="B18" s="5" t="s">
        <v>17</v>
      </c>
      <c r="C18" s="52">
        <f>SUM(C19:C21)</f>
        <v>10968.691066666668</v>
      </c>
      <c r="D18" s="52">
        <f>SUM(D19:D22)</f>
        <v>1.0097353876213322</v>
      </c>
      <c r="E18" s="52">
        <f t="shared" ref="E18" si="0">SUM(E19:E21)</f>
        <v>131624.2928</v>
      </c>
    </row>
    <row r="19" spans="1:5" ht="15.6" x14ac:dyDescent="0.3">
      <c r="A19" s="20" t="s">
        <v>18</v>
      </c>
      <c r="B19" s="5" t="s">
        <v>19</v>
      </c>
      <c r="C19" s="44">
        <f>E19/12</f>
        <v>3102.1666666666665</v>
      </c>
      <c r="D19" s="44">
        <f>C19/C7</f>
        <v>0.25396162672975797</v>
      </c>
      <c r="E19" s="44">
        <v>37226</v>
      </c>
    </row>
    <row r="20" spans="1:5" ht="42" x14ac:dyDescent="0.3">
      <c r="A20" s="20" t="s">
        <v>20</v>
      </c>
      <c r="B20" s="9" t="s">
        <v>21</v>
      </c>
      <c r="C20" s="44">
        <f>D20*C7</f>
        <v>3298.0770000000002</v>
      </c>
      <c r="D20" s="45">
        <v>0.27</v>
      </c>
      <c r="E20" s="44">
        <f>C20*12</f>
        <v>39576.923999999999</v>
      </c>
    </row>
    <row r="21" spans="1:5" ht="15.6" x14ac:dyDescent="0.3">
      <c r="A21" s="20" t="s">
        <v>22</v>
      </c>
      <c r="B21" s="5" t="s">
        <v>23</v>
      </c>
      <c r="C21" s="4">
        <f>D11*3.4%</f>
        <v>4568.4474000000009</v>
      </c>
      <c r="D21" s="4">
        <f>C21/C7</f>
        <v>0.37400000000000005</v>
      </c>
      <c r="E21" s="4">
        <f>C21*12</f>
        <v>54821.368800000011</v>
      </c>
    </row>
    <row r="22" spans="1:5" ht="15.6" x14ac:dyDescent="0.3">
      <c r="A22" s="20" t="s">
        <v>62</v>
      </c>
      <c r="B22" s="5" t="s">
        <v>63</v>
      </c>
      <c r="C22" s="4">
        <f>E22/12</f>
        <v>1365.3276666666668</v>
      </c>
      <c r="D22" s="4">
        <f>C22/C7</f>
        <v>0.11177376089157409</v>
      </c>
      <c r="E22" s="4">
        <f>C13*1%</f>
        <v>16383.932000000003</v>
      </c>
    </row>
    <row r="23" spans="1:5" ht="18" x14ac:dyDescent="0.35">
      <c r="A23" s="21" t="s">
        <v>24</v>
      </c>
      <c r="B23" s="10" t="s">
        <v>25</v>
      </c>
      <c r="C23" s="17">
        <f>C24+C28+C34</f>
        <v>70966.100666666665</v>
      </c>
      <c r="D23" s="17">
        <f>D24+D28+D34</f>
        <v>5.8097027995404584</v>
      </c>
      <c r="E23" s="17">
        <f>E24+E28+E34</f>
        <v>851593.2080000001</v>
      </c>
    </row>
    <row r="24" spans="1:5" ht="17.399999999999999" x14ac:dyDescent="0.3">
      <c r="A24" s="22" t="s">
        <v>26</v>
      </c>
      <c r="B24" s="11" t="s">
        <v>27</v>
      </c>
      <c r="C24" s="18">
        <f>SUM(C25:C27)</f>
        <v>2853.2530000000002</v>
      </c>
      <c r="D24" s="18">
        <f>SUM(D25:D27)</f>
        <v>0.23358408854614368</v>
      </c>
      <c r="E24" s="18">
        <f>SUM(E25:E27)</f>
        <v>34239.036</v>
      </c>
    </row>
    <row r="25" spans="1:5" ht="15.6" x14ac:dyDescent="0.3">
      <c r="A25" s="20" t="s">
        <v>28</v>
      </c>
      <c r="B25" s="9" t="s">
        <v>58</v>
      </c>
      <c r="C25" s="4">
        <f>D25*C7</f>
        <v>2198.7179999999998</v>
      </c>
      <c r="D25" s="1">
        <v>0.18</v>
      </c>
      <c r="E25" s="4">
        <f>C25*12</f>
        <v>26384.615999999998</v>
      </c>
    </row>
    <row r="26" spans="1:5" ht="15.6" x14ac:dyDescent="0.3">
      <c r="A26" s="20" t="s">
        <v>29</v>
      </c>
      <c r="B26" s="1" t="s">
        <v>30</v>
      </c>
      <c r="C26" s="4">
        <f>D26*C7</f>
        <v>610.755</v>
      </c>
      <c r="D26" s="1">
        <v>0.05</v>
      </c>
      <c r="E26" s="4">
        <f>C26*12</f>
        <v>7329.0599999999995</v>
      </c>
    </row>
    <row r="27" spans="1:5" ht="15.6" x14ac:dyDescent="0.3">
      <c r="A27" s="47" t="s">
        <v>31</v>
      </c>
      <c r="B27" s="45" t="s">
        <v>55</v>
      </c>
      <c r="C27" s="45">
        <f>E27/12</f>
        <v>43.78</v>
      </c>
      <c r="D27" s="46">
        <f>C27/C7</f>
        <v>3.5840885461437075E-3</v>
      </c>
      <c r="E27" s="45">
        <f>87.56*6</f>
        <v>525.36</v>
      </c>
    </row>
    <row r="28" spans="1:5" ht="17.399999999999999" x14ac:dyDescent="0.3">
      <c r="A28" s="22" t="s">
        <v>32</v>
      </c>
      <c r="B28" s="13" t="s">
        <v>33</v>
      </c>
      <c r="C28" s="18">
        <f>SUM(C29:C33)</f>
        <v>33376.353999999999</v>
      </c>
      <c r="D28" s="18">
        <f>SUM(D29:D33)</f>
        <v>2.7323848351630358</v>
      </c>
      <c r="E28" s="18">
        <f>SUM(E29:E33)</f>
        <v>400516.24800000002</v>
      </c>
    </row>
    <row r="29" spans="1:5" ht="15.6" x14ac:dyDescent="0.3">
      <c r="A29" s="20" t="s">
        <v>34</v>
      </c>
      <c r="B29" s="9" t="s">
        <v>59</v>
      </c>
      <c r="C29" s="4">
        <f>D29*C7</f>
        <v>21376.424999999999</v>
      </c>
      <c r="D29" s="1">
        <v>1.75</v>
      </c>
      <c r="E29" s="4">
        <f>C29*12</f>
        <v>256517.09999999998</v>
      </c>
    </row>
    <row r="30" spans="1:5" ht="15.6" x14ac:dyDescent="0.3">
      <c r="A30" s="47" t="s">
        <v>35</v>
      </c>
      <c r="B30" s="45" t="s">
        <v>36</v>
      </c>
      <c r="C30" s="45">
        <v>2350</v>
      </c>
      <c r="D30" s="44">
        <f>C30/C7</f>
        <v>0.19238483516303592</v>
      </c>
      <c r="E30" s="45">
        <f>C30*12</f>
        <v>28200</v>
      </c>
    </row>
    <row r="31" spans="1:5" ht="15.6" x14ac:dyDescent="0.3">
      <c r="A31" s="47" t="s">
        <v>37</v>
      </c>
      <c r="B31" s="1" t="s">
        <v>30</v>
      </c>
      <c r="C31" s="4">
        <f>D31*C7</f>
        <v>1099.3589999999999</v>
      </c>
      <c r="D31" s="1">
        <v>0.09</v>
      </c>
      <c r="E31" s="4">
        <f>C31*12</f>
        <v>13192.307999999999</v>
      </c>
    </row>
    <row r="32" spans="1:5" ht="15.6" x14ac:dyDescent="0.3">
      <c r="A32" s="47" t="s">
        <v>38</v>
      </c>
      <c r="B32" s="1" t="s">
        <v>40</v>
      </c>
      <c r="C32" s="4">
        <f>D32*C7</f>
        <v>366.45299999999997</v>
      </c>
      <c r="D32" s="1">
        <v>0.03</v>
      </c>
      <c r="E32" s="4">
        <f>C32*12</f>
        <v>4397.4359999999997</v>
      </c>
    </row>
    <row r="33" spans="1:5" ht="15.6" x14ac:dyDescent="0.3">
      <c r="A33" s="47" t="s">
        <v>39</v>
      </c>
      <c r="B33" s="1" t="s">
        <v>41</v>
      </c>
      <c r="C33" s="4">
        <f>D33*C7</f>
        <v>8184.1170000000011</v>
      </c>
      <c r="D33" s="1">
        <v>0.67</v>
      </c>
      <c r="E33" s="4">
        <f>C33*12</f>
        <v>98209.40400000001</v>
      </c>
    </row>
    <row r="34" spans="1:5" ht="31.2" x14ac:dyDescent="0.3">
      <c r="A34" s="22" t="s">
        <v>42</v>
      </c>
      <c r="B34" s="14" t="s">
        <v>43</v>
      </c>
      <c r="C34" s="18">
        <f>SUM(C35:C40)</f>
        <v>34736.493666666669</v>
      </c>
      <c r="D34" s="18">
        <f>SUM(D35:D40)</f>
        <v>2.8437338758312793</v>
      </c>
      <c r="E34" s="18">
        <f>SUM(E35:E40)</f>
        <v>416837.924</v>
      </c>
    </row>
    <row r="35" spans="1:5" ht="27" x14ac:dyDescent="0.3">
      <c r="A35" s="20" t="s">
        <v>44</v>
      </c>
      <c r="B35" s="54" t="s">
        <v>68</v>
      </c>
      <c r="C35" s="44">
        <f>D35*C7</f>
        <v>30904.202999999998</v>
      </c>
      <c r="D35" s="45">
        <v>2.5299999999999998</v>
      </c>
      <c r="E35" s="44">
        <f>C35*12</f>
        <v>370850.43599999999</v>
      </c>
    </row>
    <row r="36" spans="1:5" ht="15.6" x14ac:dyDescent="0.3">
      <c r="A36" s="20" t="s">
        <v>46</v>
      </c>
      <c r="B36" s="48" t="s">
        <v>45</v>
      </c>
      <c r="C36" s="44">
        <f>D36*C7</f>
        <v>1099.3589999999999</v>
      </c>
      <c r="D36" s="45">
        <v>0.09</v>
      </c>
      <c r="E36" s="44">
        <f t="shared" ref="E36:E40" si="1">C36*12</f>
        <v>13192.307999999999</v>
      </c>
    </row>
    <row r="37" spans="1:5" ht="15.6" x14ac:dyDescent="0.3">
      <c r="A37" s="20" t="s">
        <v>47</v>
      </c>
      <c r="B37" s="45" t="s">
        <v>48</v>
      </c>
      <c r="C37" s="44">
        <f>D37*C7</f>
        <v>244.30200000000002</v>
      </c>
      <c r="D37" s="45">
        <v>0.02</v>
      </c>
      <c r="E37" s="44">
        <f t="shared" si="1"/>
        <v>2931.6240000000003</v>
      </c>
    </row>
    <row r="38" spans="1:5" ht="15.6" x14ac:dyDescent="0.3">
      <c r="A38" s="20" t="s">
        <v>49</v>
      </c>
      <c r="B38" s="45" t="s">
        <v>50</v>
      </c>
      <c r="C38" s="44">
        <f>D38*C7</f>
        <v>366.45299999999997</v>
      </c>
      <c r="D38" s="45">
        <v>0.03</v>
      </c>
      <c r="E38" s="44">
        <f t="shared" si="1"/>
        <v>4397.4359999999997</v>
      </c>
    </row>
    <row r="39" spans="1:5" ht="15.6" x14ac:dyDescent="0.3">
      <c r="A39" s="47" t="s">
        <v>51</v>
      </c>
      <c r="B39" s="45" t="s">
        <v>52</v>
      </c>
      <c r="C39" s="49">
        <f>E39/12</f>
        <v>900.66666666666663</v>
      </c>
      <c r="D39" s="49">
        <f>C39/C7</f>
        <v>7.3733875831279855E-2</v>
      </c>
      <c r="E39" s="49">
        <f>C8*4*2</f>
        <v>10808</v>
      </c>
    </row>
    <row r="40" spans="1:5" ht="15.6" x14ac:dyDescent="0.3">
      <c r="A40" s="20" t="s">
        <v>53</v>
      </c>
      <c r="B40" s="45" t="s">
        <v>30</v>
      </c>
      <c r="C40" s="44">
        <f>D40*C7</f>
        <v>1221.51</v>
      </c>
      <c r="D40" s="45">
        <v>0.1</v>
      </c>
      <c r="E40" s="44">
        <f t="shared" si="1"/>
        <v>14658.119999999999</v>
      </c>
    </row>
    <row r="41" spans="1:5" ht="17.399999999999999" x14ac:dyDescent="0.3">
      <c r="A41" s="22" t="s">
        <v>64</v>
      </c>
      <c r="B41" s="12" t="s">
        <v>56</v>
      </c>
      <c r="C41" s="18">
        <f>D41*C7</f>
        <v>33876.505276666678</v>
      </c>
      <c r="D41" s="18">
        <f>C9-D16-D23</f>
        <v>2.7733301632132914</v>
      </c>
      <c r="E41" s="18">
        <f>C41*12</f>
        <v>406518.06332000013</v>
      </c>
    </row>
    <row r="42" spans="1:5" ht="15.6" x14ac:dyDescent="0.3">
      <c r="A42" s="20" t="s">
        <v>71</v>
      </c>
      <c r="B42" s="1" t="s">
        <v>72</v>
      </c>
      <c r="C42" s="4">
        <f>E42/12</f>
        <v>679.83833333333337</v>
      </c>
      <c r="D42" s="4">
        <f>C42/C7</f>
        <v>5.5655568381211232E-2</v>
      </c>
      <c r="E42" s="45">
        <v>8158.06</v>
      </c>
    </row>
    <row r="43" spans="1:5" ht="15.6" x14ac:dyDescent="0.3">
      <c r="A43" s="20" t="s">
        <v>73</v>
      </c>
      <c r="B43" s="1" t="s">
        <v>95</v>
      </c>
      <c r="C43" s="4">
        <f>E43/12</f>
        <v>6500</v>
      </c>
      <c r="D43" s="4">
        <f>C43/C7</f>
        <v>0.53212826747222697</v>
      </c>
      <c r="E43" s="45">
        <v>78000</v>
      </c>
    </row>
    <row r="44" spans="1:5" ht="15.6" x14ac:dyDescent="0.3">
      <c r="A44" s="20" t="s">
        <v>74</v>
      </c>
      <c r="B44" s="1" t="s">
        <v>107</v>
      </c>
      <c r="C44" s="4">
        <f>E44/12</f>
        <v>26666.666666666668</v>
      </c>
      <c r="D44" s="4">
        <f>C44/C7</f>
        <v>2.1830903280911875</v>
      </c>
      <c r="E44" s="45">
        <v>320000</v>
      </c>
    </row>
    <row r="45" spans="1:5" ht="15.6" x14ac:dyDescent="0.3">
      <c r="A45" s="20" t="s">
        <v>75</v>
      </c>
      <c r="B45" s="1"/>
      <c r="C45" s="4">
        <f t="shared" ref="C45:C50" si="2">E45/12</f>
        <v>0</v>
      </c>
      <c r="D45" s="4">
        <f>C45/C7</f>
        <v>0</v>
      </c>
      <c r="E45" s="45">
        <v>0</v>
      </c>
    </row>
    <row r="46" spans="1:5" ht="15.6" x14ac:dyDescent="0.3">
      <c r="A46" s="20" t="s">
        <v>76</v>
      </c>
      <c r="B46" s="1"/>
      <c r="C46" s="4">
        <f>E46/12</f>
        <v>0</v>
      </c>
      <c r="D46" s="4">
        <f>C46/C7</f>
        <v>0</v>
      </c>
      <c r="E46" s="45"/>
    </row>
    <row r="47" spans="1:5" ht="15.6" x14ac:dyDescent="0.3">
      <c r="A47" s="20" t="s">
        <v>77</v>
      </c>
      <c r="B47" s="1"/>
      <c r="C47" s="4">
        <f t="shared" si="2"/>
        <v>0</v>
      </c>
      <c r="D47" s="4">
        <f>C47/C7</f>
        <v>0</v>
      </c>
      <c r="E47" s="45"/>
    </row>
    <row r="48" spans="1:5" ht="15.6" x14ac:dyDescent="0.3">
      <c r="A48" s="20" t="s">
        <v>96</v>
      </c>
      <c r="B48" s="1"/>
      <c r="C48" s="4">
        <f t="shared" si="2"/>
        <v>0</v>
      </c>
      <c r="D48" s="4">
        <f>C48/C7</f>
        <v>0</v>
      </c>
      <c r="E48" s="45"/>
    </row>
    <row r="49" spans="1:5" ht="15.6" x14ac:dyDescent="0.3">
      <c r="A49" s="32" t="s">
        <v>97</v>
      </c>
      <c r="B49" s="1"/>
      <c r="C49" s="4">
        <f t="shared" si="2"/>
        <v>0</v>
      </c>
      <c r="D49" s="4">
        <f>C49/C7</f>
        <v>0</v>
      </c>
      <c r="E49" s="45"/>
    </row>
    <row r="50" spans="1:5" ht="15.6" x14ac:dyDescent="0.3">
      <c r="A50" s="20" t="s">
        <v>98</v>
      </c>
      <c r="B50" s="1"/>
      <c r="C50" s="4">
        <f t="shared" si="2"/>
        <v>0</v>
      </c>
      <c r="D50" s="4">
        <f>C50/C7</f>
        <v>0</v>
      </c>
      <c r="E50" s="45"/>
    </row>
    <row r="51" spans="1:5" ht="15.6" x14ac:dyDescent="0.3">
      <c r="A51" s="20"/>
      <c r="B51" s="1"/>
      <c r="C51" s="4"/>
      <c r="D51" s="4"/>
      <c r="E51" s="45"/>
    </row>
    <row r="52" spans="1:5" ht="15.6" x14ac:dyDescent="0.3">
      <c r="A52" s="20"/>
      <c r="B52" s="1"/>
      <c r="C52" s="4"/>
      <c r="D52" s="4"/>
      <c r="E52" s="45"/>
    </row>
    <row r="53" spans="1:5" ht="15.6" x14ac:dyDescent="0.3">
      <c r="A53" s="20"/>
      <c r="B53" s="1"/>
      <c r="C53" s="4"/>
      <c r="D53" s="4"/>
      <c r="E53" s="45"/>
    </row>
    <row r="54" spans="1:5" ht="15.6" x14ac:dyDescent="0.3">
      <c r="A54" s="20"/>
      <c r="B54" s="1"/>
      <c r="C54" s="4"/>
      <c r="D54" s="4"/>
      <c r="E54" s="45"/>
    </row>
    <row r="55" spans="1:5" ht="15.6" x14ac:dyDescent="0.3">
      <c r="A55" s="20"/>
      <c r="B55" s="1"/>
      <c r="C55" s="4"/>
      <c r="D55" s="4"/>
      <c r="E55" s="45"/>
    </row>
    <row r="56" spans="1:5" ht="15.6" x14ac:dyDescent="0.3">
      <c r="A56" s="20"/>
      <c r="B56" s="34" t="s">
        <v>66</v>
      </c>
      <c r="C56" s="35">
        <f>SUM(C42:C55)</f>
        <v>33846.505000000005</v>
      </c>
      <c r="D56" s="35">
        <f>SUM(D42:D55)</f>
        <v>2.7708741639446259</v>
      </c>
      <c r="E56" s="34">
        <f>SUM(E42:E55)</f>
        <v>406158.06</v>
      </c>
    </row>
    <row r="57" spans="1:5" ht="15.6" x14ac:dyDescent="0.3">
      <c r="A57" s="27"/>
      <c r="B57" s="28" t="s">
        <v>57</v>
      </c>
      <c r="C57" s="26">
        <f>D57*C7</f>
        <v>134366.1</v>
      </c>
      <c r="D57" s="26">
        <f>D41+D23+D16</f>
        <v>11</v>
      </c>
      <c r="E57" s="26">
        <f>C57*12</f>
        <v>1612393.2000000002</v>
      </c>
    </row>
    <row r="58" spans="1:5" ht="15.6" x14ac:dyDescent="0.3">
      <c r="A58" s="27" t="s">
        <v>65</v>
      </c>
      <c r="B58" s="12" t="s">
        <v>61</v>
      </c>
      <c r="C58" s="12">
        <f>D58*C7</f>
        <v>2166.6666666666665</v>
      </c>
      <c r="D58" s="18">
        <f>C10/C7/12</f>
        <v>0.17737608915740899</v>
      </c>
      <c r="E58" s="12">
        <f>C58*12</f>
        <v>26000</v>
      </c>
    </row>
    <row r="59" spans="1:5" ht="15.6" x14ac:dyDescent="0.3">
      <c r="A59" s="20" t="s">
        <v>69</v>
      </c>
      <c r="B59" s="45" t="s">
        <v>67</v>
      </c>
      <c r="C59" s="66">
        <f>E59/12</f>
        <v>2166.6666666666665</v>
      </c>
      <c r="D59" s="44">
        <f>C59/C7</f>
        <v>0.17737608915740899</v>
      </c>
      <c r="E59" s="45">
        <v>26000</v>
      </c>
    </row>
    <row r="60" spans="1:5" ht="15.6" x14ac:dyDescent="0.3">
      <c r="A60" s="20" t="s">
        <v>70</v>
      </c>
      <c r="B60" s="45"/>
      <c r="C60" s="66"/>
      <c r="D60" s="44"/>
      <c r="E60" s="45"/>
    </row>
    <row r="61" spans="1:5" ht="15.6" x14ac:dyDescent="0.3">
      <c r="A61" s="20" t="s">
        <v>78</v>
      </c>
      <c r="B61" s="45"/>
      <c r="C61" s="66"/>
      <c r="D61" s="44"/>
      <c r="E61" s="45"/>
    </row>
    <row r="62" spans="1:5" ht="15.6" x14ac:dyDescent="0.3">
      <c r="A62" s="3"/>
      <c r="B62" s="45"/>
      <c r="C62" s="66"/>
      <c r="D62" s="44"/>
      <c r="E62" s="45"/>
    </row>
    <row r="63" spans="1:5" ht="15.6" x14ac:dyDescent="0.3">
      <c r="A63" s="3"/>
      <c r="B63" s="36" t="s">
        <v>66</v>
      </c>
      <c r="C63" s="36"/>
      <c r="D63" s="37">
        <f>SUM(D59:D62)</f>
        <v>0.17737608915740899</v>
      </c>
      <c r="E63" s="36"/>
    </row>
    <row r="64" spans="1:5" x14ac:dyDescent="0.3">
      <c r="A64" s="85" t="s">
        <v>108</v>
      </c>
      <c r="B64" s="86"/>
      <c r="C64" s="86"/>
      <c r="D64" s="86"/>
      <c r="E64" s="87"/>
    </row>
    <row r="65" spans="1:5" x14ac:dyDescent="0.3">
      <c r="A65" s="88"/>
      <c r="B65" s="89"/>
      <c r="C65" s="89"/>
      <c r="D65" s="89"/>
      <c r="E65" s="90"/>
    </row>
    <row r="66" spans="1:5" x14ac:dyDescent="0.3">
      <c r="A66" s="88"/>
      <c r="B66" s="89"/>
      <c r="C66" s="89"/>
      <c r="D66" s="89"/>
      <c r="E66" s="90"/>
    </row>
    <row r="67" spans="1:5" x14ac:dyDescent="0.3">
      <c r="A67" s="91"/>
      <c r="B67" s="92"/>
      <c r="C67" s="92"/>
      <c r="D67" s="92"/>
      <c r="E67" s="93"/>
    </row>
    <row r="68" spans="1:5" ht="44.25" customHeight="1" x14ac:dyDescent="0.3">
      <c r="A68" s="94" t="s">
        <v>109</v>
      </c>
      <c r="B68" s="95"/>
      <c r="C68" s="2"/>
      <c r="D68" s="2"/>
      <c r="E68" s="2"/>
    </row>
  </sheetData>
  <mergeCells count="18">
    <mergeCell ref="A2:E4"/>
    <mergeCell ref="A5:B5"/>
    <mergeCell ref="C5:E5"/>
    <mergeCell ref="A6:B6"/>
    <mergeCell ref="C6:E6"/>
    <mergeCell ref="A10:B10"/>
    <mergeCell ref="C10:E10"/>
    <mergeCell ref="A64:E67"/>
    <mergeCell ref="A68:B68"/>
    <mergeCell ref="A7:B7"/>
    <mergeCell ref="C7:E7"/>
    <mergeCell ref="A13:B13"/>
    <mergeCell ref="C13:E13"/>
    <mergeCell ref="A14:E14"/>
    <mergeCell ref="A8:B8"/>
    <mergeCell ref="C8:E8"/>
    <mergeCell ref="A9:B9"/>
    <mergeCell ref="C9:E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Попова,10.2</vt:lpstr>
      <vt:lpstr>Попова,10.1</vt:lpstr>
      <vt:lpstr>Попова,6.2</vt:lpstr>
      <vt:lpstr>Попова,6.1</vt:lpstr>
      <vt:lpstr>Попова,4.2</vt:lpstr>
      <vt:lpstr>Попова,4.1</vt:lpstr>
      <vt:lpstr>Монтажников,11.2</vt:lpstr>
      <vt:lpstr>Монтажников,11.1</vt:lpstr>
      <vt:lpstr>Монтажников,8</vt:lpstr>
      <vt:lpstr>Монтажников,5</vt:lpstr>
      <vt:lpstr>Монтажников,3</vt:lpstr>
      <vt:lpstr>В.Кащеевой,25</vt:lpstr>
      <vt:lpstr>В.Кащеевой,23.2</vt:lpstr>
      <vt:lpstr>В.Кащеевой,23.1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2021-12-13T03:02:02Z</cp:lastPrinted>
  <dcterms:created xsi:type="dcterms:W3CDTF">2021-10-01T06:56:05Z</dcterms:created>
  <dcterms:modified xsi:type="dcterms:W3CDTF">2021-12-13T03:02:03Z</dcterms:modified>
</cp:coreProperties>
</file>