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05" yWindow="-105" windowWidth="15480" windowHeight="1164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2" i="1"/>
  <c r="D42"/>
  <c r="C40" l="1"/>
  <c r="E39"/>
  <c r="C39" s="1"/>
  <c r="D39" s="1"/>
  <c r="E27"/>
  <c r="D34" l="1"/>
  <c r="C46"/>
  <c r="D46" s="1"/>
  <c r="D45"/>
  <c r="C45" s="1"/>
  <c r="E45" s="1"/>
  <c r="E43"/>
  <c r="E40"/>
  <c r="C38"/>
  <c r="E38" s="1"/>
  <c r="C37"/>
  <c r="E37" s="1"/>
  <c r="C36"/>
  <c r="E36" s="1"/>
  <c r="C35"/>
  <c r="E35" s="1"/>
  <c r="C33"/>
  <c r="E33" s="1"/>
  <c r="C32"/>
  <c r="E32" s="1"/>
  <c r="C31"/>
  <c r="E31" s="1"/>
  <c r="E30"/>
  <c r="D30"/>
  <c r="D28" s="1"/>
  <c r="C29"/>
  <c r="E29" s="1"/>
  <c r="C27"/>
  <c r="D27" s="1"/>
  <c r="D24" s="1"/>
  <c r="C26"/>
  <c r="E26" s="1"/>
  <c r="C25"/>
  <c r="E25" s="1"/>
  <c r="C20"/>
  <c r="C19"/>
  <c r="C13"/>
  <c r="D11"/>
  <c r="C17" s="1"/>
  <c r="E20" l="1"/>
  <c r="D19"/>
  <c r="E24"/>
  <c r="C28"/>
  <c r="E28"/>
  <c r="C43"/>
  <c r="D47"/>
  <c r="E34"/>
  <c r="E17"/>
  <c r="D17"/>
  <c r="D23"/>
  <c r="C21"/>
  <c r="D12"/>
  <c r="C34"/>
  <c r="C24"/>
  <c r="E22"/>
  <c r="C22" s="1"/>
  <c r="D22" s="1"/>
  <c r="E23" l="1"/>
  <c r="C23"/>
  <c r="C18"/>
  <c r="E21"/>
  <c r="E18" s="1"/>
  <c r="E16" s="1"/>
  <c r="D21"/>
  <c r="D18" s="1"/>
  <c r="D16" s="1"/>
  <c r="D41" s="1"/>
  <c r="C41" l="1"/>
  <c r="E41" s="1"/>
  <c r="D44"/>
  <c r="C44" s="1"/>
  <c r="E44" s="1"/>
  <c r="C16"/>
  <c r="D43" l="1"/>
</calcChain>
</file>

<file path=xl/sharedStrings.xml><?xml version="1.0" encoding="utf-8"?>
<sst xmlns="http://schemas.openxmlformats.org/spreadsheetml/2006/main" count="76" uniqueCount="73">
  <si>
    <t>Характеристика МКД</t>
  </si>
  <si>
    <t>9-ти этажный дом</t>
  </si>
  <si>
    <t>кол-во подъездов</t>
  </si>
  <si>
    <t>Общая площадь жилых помещений</t>
  </si>
  <si>
    <t>Площадь подвала</t>
  </si>
  <si>
    <t>Тариф на содержание помещения</t>
  </si>
  <si>
    <t>Прочие доходы дома</t>
  </si>
  <si>
    <t>Доход дома за месяц</t>
  </si>
  <si>
    <t>Итого с прочими доходами за месяц</t>
  </si>
  <si>
    <t xml:space="preserve">Итого годовой доход дома </t>
  </si>
  <si>
    <t>Работы и услуги</t>
  </si>
  <si>
    <t>Услуги по содержанию и ремонту общего имущества МКД</t>
  </si>
  <si>
    <t>сумма в месяц, руб.</t>
  </si>
  <si>
    <t>на 1м2, руб.</t>
  </si>
  <si>
    <t>сумма в год, руб.</t>
  </si>
  <si>
    <t xml:space="preserve">Управление МКД </t>
  </si>
  <si>
    <t>1.1.</t>
  </si>
  <si>
    <t>Услуги по управлению МКД (ФОТ, налог на ФОТ)</t>
  </si>
  <si>
    <t>1.2.</t>
  </si>
  <si>
    <t>Общеэксплутационные расходы, в том числе:</t>
  </si>
  <si>
    <t>1.2.1.</t>
  </si>
  <si>
    <t>Судебные расходы, в том числе госпошлина</t>
  </si>
  <si>
    <t>1.2.2.</t>
  </si>
  <si>
    <t>Прочие расходы (канцтовары,хоз.расходы, услуги связи, ком.услуги,комиссия банка, прогр.обеспечение,почтовые расходы и т.д)</t>
  </si>
  <si>
    <t>1.2.3.</t>
  </si>
  <si>
    <t>Обслуживание ООО "ВЦ ЖКХ", системы "Город"</t>
  </si>
  <si>
    <t>1.2.4.</t>
  </si>
  <si>
    <t>НАЛОГ УСНО</t>
  </si>
  <si>
    <t>2.</t>
  </si>
  <si>
    <t>Текущее содержание МКД, в том числе:</t>
  </si>
  <si>
    <t>2.1.</t>
  </si>
  <si>
    <t>Текущее содержание конструктивных элементов МКД</t>
  </si>
  <si>
    <t xml:space="preserve">Услуги по содержанию конструктивных элементов </t>
  </si>
  <si>
    <t>2.1.2.</t>
  </si>
  <si>
    <t>Инвентарь, расходные материалы,спецодежда</t>
  </si>
  <si>
    <t>2.1.3.</t>
  </si>
  <si>
    <t>Страхование лифтов ( 1 лифт-87,56)</t>
  </si>
  <si>
    <t>2.2.</t>
  </si>
  <si>
    <t>Текущее содержание инженерного оборудования МКД</t>
  </si>
  <si>
    <t>2.2.1.</t>
  </si>
  <si>
    <t xml:space="preserve">Услуги по содержанию  инженерного оборудования </t>
  </si>
  <si>
    <t>2.2.2.</t>
  </si>
  <si>
    <t>Обслуживание ОДПУ</t>
  </si>
  <si>
    <t>2.2.3.</t>
  </si>
  <si>
    <t>2.2.4.</t>
  </si>
  <si>
    <t>Подготовка МКД к зиме (прмывка, опрессовка)</t>
  </si>
  <si>
    <t>2.2.5.</t>
  </si>
  <si>
    <t>Аварийно-диспетчерская служба</t>
  </si>
  <si>
    <t>2.3.</t>
  </si>
  <si>
    <t>Текущее содержание  (благоустройство и обеспечение санитарного состояния МКД)</t>
  </si>
  <si>
    <t>2.3.1.</t>
  </si>
  <si>
    <t>Услуги по  содержанию  ,благоустройству и обеспечению санитарного состояния МКД)</t>
  </si>
  <si>
    <t>2.3.2.</t>
  </si>
  <si>
    <t>Автоуслуги (очистка дворовой территории от снега, КГМ)</t>
  </si>
  <si>
    <t>2.3.3.</t>
  </si>
  <si>
    <t>Покос травы (леска,ГСМ и пр.)</t>
  </si>
  <si>
    <t>2.3.4.</t>
  </si>
  <si>
    <t>Ремонт мусорных контейнеров</t>
  </si>
  <si>
    <t>2.3.5.</t>
  </si>
  <si>
    <t>Дератизация,дезинсекция</t>
  </si>
  <si>
    <t>2.3.6.</t>
  </si>
  <si>
    <t>3.</t>
  </si>
  <si>
    <t>Текущий ремонт МКД</t>
  </si>
  <si>
    <t>контроль</t>
  </si>
  <si>
    <t>ИТОГО</t>
  </si>
  <si>
    <t>4.</t>
  </si>
  <si>
    <t>Текущий ремонт МКД ( за счет прочих доходов)</t>
  </si>
  <si>
    <t>2.1.1.</t>
  </si>
  <si>
    <t>План работ и услуг по содержанию и ремонту общего имущества МКД на 2022 год по адресу: г.Барнаул ул.                Г. Исакова, 253 корпус 2</t>
  </si>
  <si>
    <t>Ремонт кровли по заявкам</t>
  </si>
  <si>
    <t>4.1</t>
  </si>
  <si>
    <t>ВНЕСЕНИЕ ДОПОЛНЕНИЙ В ПЛАН РАБОТ ПО ТЕКУЩЕМУ РЕМОНТУ МКД ПРОИЗВОДИТСЯ С 01.04.2021- 15.04.2022 ПО ИТОГАМ ГОДОВОГО ОТЧЕТА ЗА 2021 ГОД И УТВЕРЖДАЕТСЯ УПОЛНОМОЧЕННЫМ СОВЕТОМ МКД</t>
  </si>
  <si>
    <t>3.1.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</si>
</sst>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0.000"/>
    <numFmt numFmtId="166" formatCode="0.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5" xfId="0" applyFont="1" applyFill="1" applyBorder="1"/>
    <xf numFmtId="2" fontId="4" fillId="2" borderId="5" xfId="0" applyNumberFormat="1" applyFont="1" applyFill="1" applyBorder="1"/>
    <xf numFmtId="164" fontId="1" fillId="0" borderId="5" xfId="0" applyNumberFormat="1" applyFont="1" applyBorder="1" applyAlignment="1">
      <alignment horizontal="center"/>
    </xf>
    <xf numFmtId="2" fontId="1" fillId="4" borderId="5" xfId="0" applyNumberFormat="1" applyFont="1" applyFill="1" applyBorder="1"/>
    <xf numFmtId="2" fontId="1" fillId="0" borderId="5" xfId="0" applyNumberFormat="1" applyFont="1" applyBorder="1"/>
    <xf numFmtId="2" fontId="3" fillId="0" borderId="5" xfId="0" applyNumberFormat="1" applyFont="1" applyBorder="1"/>
    <xf numFmtId="164" fontId="4" fillId="2" borderId="5" xfId="0" applyNumberFormat="1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wrapText="1"/>
    </xf>
    <xf numFmtId="2" fontId="1" fillId="3" borderId="5" xfId="0" applyNumberFormat="1" applyFont="1" applyFill="1" applyBorder="1"/>
    <xf numFmtId="165" fontId="1" fillId="0" borderId="5" xfId="0" applyNumberFormat="1" applyFont="1" applyBorder="1"/>
    <xf numFmtId="0" fontId="1" fillId="4" borderId="5" xfId="0" applyFont="1" applyFill="1" applyBorder="1"/>
    <xf numFmtId="0" fontId="1" fillId="3" borderId="5" xfId="0" applyFont="1" applyFill="1" applyBorder="1"/>
    <xf numFmtId="2" fontId="5" fillId="0" borderId="5" xfId="0" applyNumberFormat="1" applyFont="1" applyBorder="1"/>
    <xf numFmtId="166" fontId="1" fillId="4" borderId="5" xfId="0" applyNumberFormat="1" applyFont="1" applyFill="1" applyBorder="1"/>
    <xf numFmtId="0" fontId="1" fillId="5" borderId="5" xfId="0" applyFont="1" applyFill="1" applyBorder="1"/>
    <xf numFmtId="2" fontId="1" fillId="5" borderId="5" xfId="0" applyNumberFormat="1" applyFont="1" applyFill="1" applyBorder="1"/>
    <xf numFmtId="0" fontId="4" fillId="3" borderId="5" xfId="0" applyFont="1" applyFill="1" applyBorder="1"/>
    <xf numFmtId="2" fontId="4" fillId="3" borderId="5" xfId="0" applyNumberFormat="1" applyFont="1" applyFill="1" applyBorder="1"/>
    <xf numFmtId="0" fontId="1" fillId="6" borderId="5" xfId="0" applyFont="1" applyFill="1" applyBorder="1"/>
    <xf numFmtId="2" fontId="1" fillId="6" borderId="5" xfId="0" applyNumberFormat="1" applyFont="1" applyFill="1" applyBorder="1"/>
    <xf numFmtId="0" fontId="1" fillId="0" borderId="0" xfId="0" applyFont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horizontal="center"/>
    </xf>
    <xf numFmtId="49" fontId="1" fillId="3" borderId="5" xfId="0" applyNumberFormat="1" applyFont="1" applyFill="1" applyBorder="1" applyAlignment="1">
      <alignment horizontal="center"/>
    </xf>
    <xf numFmtId="2" fontId="6" fillId="0" borderId="5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2" fontId="1" fillId="4" borderId="4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9"/>
  <sheetViews>
    <sheetView tabSelected="1" topLeftCell="A31" zoomScale="110" zoomScaleNormal="110" workbookViewId="0">
      <selection activeCell="A43" sqref="A43"/>
    </sheetView>
  </sheetViews>
  <sheetFormatPr defaultRowHeight="12.95" customHeight="1"/>
  <cols>
    <col min="1" max="1" width="8.5703125" style="35" customWidth="1"/>
    <col min="2" max="2" width="51.85546875" style="3" customWidth="1"/>
    <col min="3" max="3" width="11.7109375" style="3" customWidth="1"/>
    <col min="4" max="4" width="11.85546875" style="3" customWidth="1"/>
    <col min="5" max="5" width="12.28515625" style="3" customWidth="1"/>
    <col min="6" max="16384" width="9.140625" style="3"/>
  </cols>
  <sheetData>
    <row r="2" spans="1:5" ht="12.95" customHeight="1">
      <c r="A2" s="49" t="s">
        <v>68</v>
      </c>
      <c r="B2" s="49"/>
      <c r="C2" s="49"/>
      <c r="D2" s="49"/>
      <c r="E2" s="49"/>
    </row>
    <row r="3" spans="1:5" ht="12.75" customHeight="1">
      <c r="A3" s="49"/>
      <c r="B3" s="49"/>
      <c r="C3" s="49"/>
      <c r="D3" s="49"/>
      <c r="E3" s="49"/>
    </row>
    <row r="4" spans="1:5" ht="0.75" customHeight="1">
      <c r="A4" s="50"/>
      <c r="B4" s="50"/>
      <c r="C4" s="50"/>
      <c r="D4" s="50"/>
      <c r="E4" s="50"/>
    </row>
    <row r="5" spans="1:5" ht="12.95" customHeight="1">
      <c r="A5" s="44" t="s">
        <v>0</v>
      </c>
      <c r="B5" s="45"/>
      <c r="C5" s="46" t="s">
        <v>1</v>
      </c>
      <c r="D5" s="47"/>
      <c r="E5" s="48"/>
    </row>
    <row r="6" spans="1:5" ht="12.95" customHeight="1">
      <c r="A6" s="44" t="s">
        <v>2</v>
      </c>
      <c r="B6" s="45"/>
      <c r="C6" s="46">
        <v>1</v>
      </c>
      <c r="D6" s="47"/>
      <c r="E6" s="48"/>
    </row>
    <row r="7" spans="1:5" ht="12.95" customHeight="1">
      <c r="A7" s="44" t="s">
        <v>3</v>
      </c>
      <c r="B7" s="45"/>
      <c r="C7" s="46">
        <v>3239.4</v>
      </c>
      <c r="D7" s="47"/>
      <c r="E7" s="48"/>
    </row>
    <row r="8" spans="1:5" ht="12.95" customHeight="1">
      <c r="A8" s="44" t="s">
        <v>4</v>
      </c>
      <c r="B8" s="45"/>
      <c r="C8" s="46">
        <v>503.55</v>
      </c>
      <c r="D8" s="47"/>
      <c r="E8" s="48"/>
    </row>
    <row r="9" spans="1:5" ht="12.95" customHeight="1">
      <c r="A9" s="44" t="s">
        <v>5</v>
      </c>
      <c r="B9" s="45"/>
      <c r="C9" s="46">
        <v>8.5</v>
      </c>
      <c r="D9" s="47"/>
      <c r="E9" s="48"/>
    </row>
    <row r="10" spans="1:5" ht="12.95" customHeight="1">
      <c r="A10" s="44" t="s">
        <v>6</v>
      </c>
      <c r="B10" s="45"/>
      <c r="C10" s="52">
        <v>8976</v>
      </c>
      <c r="D10" s="53"/>
      <c r="E10" s="54"/>
    </row>
    <row r="11" spans="1:5" ht="12.95" customHeight="1">
      <c r="A11" s="4"/>
      <c r="B11" s="5" t="s">
        <v>7</v>
      </c>
      <c r="C11" s="6"/>
      <c r="D11" s="7">
        <f>C7*C9</f>
        <v>27534.9</v>
      </c>
      <c r="E11" s="8"/>
    </row>
    <row r="12" spans="1:5" ht="12.95" customHeight="1">
      <c r="A12" s="4"/>
      <c r="B12" s="5" t="s">
        <v>8</v>
      </c>
      <c r="C12" s="4"/>
      <c r="D12" s="9">
        <f>D11+(C10/12)</f>
        <v>28282.9</v>
      </c>
      <c r="E12" s="5"/>
    </row>
    <row r="13" spans="1:5" ht="12.95" customHeight="1">
      <c r="A13" s="44" t="s">
        <v>9</v>
      </c>
      <c r="B13" s="45"/>
      <c r="C13" s="44">
        <f>(C7*C9*12)+C10</f>
        <v>339394.80000000005</v>
      </c>
      <c r="D13" s="51"/>
      <c r="E13" s="45"/>
    </row>
    <row r="14" spans="1:5" ht="12.95" customHeight="1">
      <c r="A14" s="44" t="s">
        <v>10</v>
      </c>
      <c r="B14" s="51"/>
      <c r="C14" s="51"/>
      <c r="D14" s="51"/>
      <c r="E14" s="45"/>
    </row>
    <row r="15" spans="1:5" ht="25.5" customHeight="1">
      <c r="A15" s="10"/>
      <c r="B15" s="11" t="s">
        <v>11</v>
      </c>
      <c r="C15" s="11" t="s">
        <v>12</v>
      </c>
      <c r="D15" s="12" t="s">
        <v>13</v>
      </c>
      <c r="E15" s="11" t="s">
        <v>14</v>
      </c>
    </row>
    <row r="16" spans="1:5" ht="12.95" customHeight="1">
      <c r="A16" s="13">
        <v>1</v>
      </c>
      <c r="B16" s="14" t="s">
        <v>15</v>
      </c>
      <c r="C16" s="15">
        <f>C17+C18</f>
        <v>7019.9481333333342</v>
      </c>
      <c r="D16" s="15">
        <f>D17+D18</f>
        <v>2.254361033936326</v>
      </c>
      <c r="E16" s="15">
        <f>E17+E18</f>
        <v>84239.377600000007</v>
      </c>
    </row>
    <row r="17" spans="1:5" ht="12.95" customHeight="1">
      <c r="A17" s="16" t="s">
        <v>16</v>
      </c>
      <c r="B17" s="2" t="s">
        <v>17</v>
      </c>
      <c r="C17" s="17">
        <f>(D11*13.8%)+(C10*13.8%/12)</f>
        <v>3903.0402000000008</v>
      </c>
      <c r="D17" s="18">
        <f>C17/C7</f>
        <v>1.2048651602148548</v>
      </c>
      <c r="E17" s="18">
        <f>C17*12</f>
        <v>46836.482400000008</v>
      </c>
    </row>
    <row r="18" spans="1:5" ht="12.95" customHeight="1">
      <c r="A18" s="10" t="s">
        <v>18</v>
      </c>
      <c r="B18" s="2" t="s">
        <v>19</v>
      </c>
      <c r="C18" s="19">
        <f>SUM(C19:C21)</f>
        <v>3116.9079333333334</v>
      </c>
      <c r="D18" s="19">
        <f>SUM(D19:D22)</f>
        <v>1.0494958737214712</v>
      </c>
      <c r="E18" s="19">
        <f t="shared" ref="E18" si="0">SUM(E19:E21)</f>
        <v>37402.895200000006</v>
      </c>
    </row>
    <row r="19" spans="1:5" ht="12.95" customHeight="1">
      <c r="A19" s="16" t="s">
        <v>20</v>
      </c>
      <c r="B19" s="2" t="s">
        <v>21</v>
      </c>
      <c r="C19" s="18">
        <f>E19/12</f>
        <v>1306.0833333333333</v>
      </c>
      <c r="D19" s="18">
        <f>C19/C7</f>
        <v>0.40318680414068447</v>
      </c>
      <c r="E19" s="17">
        <v>15673</v>
      </c>
    </row>
    <row r="20" spans="1:5" s="40" customFormat="1" ht="24.75" customHeight="1">
      <c r="A20" s="36" t="s">
        <v>22</v>
      </c>
      <c r="B20" s="37" t="s">
        <v>23</v>
      </c>
      <c r="C20" s="38">
        <f>D20*C7</f>
        <v>874.63800000000003</v>
      </c>
      <c r="D20" s="39">
        <v>0.27</v>
      </c>
      <c r="E20" s="38">
        <f>C20*12</f>
        <v>10495.656000000001</v>
      </c>
    </row>
    <row r="21" spans="1:5" ht="12.95" customHeight="1">
      <c r="A21" s="16" t="s">
        <v>24</v>
      </c>
      <c r="B21" s="2" t="s">
        <v>25</v>
      </c>
      <c r="C21" s="18">
        <f>D11*3.4%</f>
        <v>936.18660000000011</v>
      </c>
      <c r="D21" s="18">
        <f>C21/C7</f>
        <v>0.28900000000000003</v>
      </c>
      <c r="E21" s="18">
        <f>C21*12</f>
        <v>11234.239200000002</v>
      </c>
    </row>
    <row r="22" spans="1:5" ht="12.95" customHeight="1">
      <c r="A22" s="16" t="s">
        <v>26</v>
      </c>
      <c r="B22" s="2" t="s">
        <v>27</v>
      </c>
      <c r="C22" s="18">
        <f>E22/12</f>
        <v>282.82900000000001</v>
      </c>
      <c r="D22" s="18">
        <f>C22/C7</f>
        <v>8.7309069580786561E-2</v>
      </c>
      <c r="E22" s="18">
        <f>C13*1%</f>
        <v>3393.9480000000003</v>
      </c>
    </row>
    <row r="23" spans="1:5" ht="12.95" customHeight="1">
      <c r="A23" s="20" t="s">
        <v>28</v>
      </c>
      <c r="B23" s="14" t="s">
        <v>29</v>
      </c>
      <c r="C23" s="15">
        <f>C24+C28+C34</f>
        <v>20639.272666666671</v>
      </c>
      <c r="D23" s="15">
        <f>D24+D28+D34</f>
        <v>6.3713257599143871</v>
      </c>
      <c r="E23" s="15">
        <f>E24+E28+E34</f>
        <v>247671.27199999994</v>
      </c>
    </row>
    <row r="24" spans="1:5" ht="12.95" customHeight="1">
      <c r="A24" s="21" t="s">
        <v>30</v>
      </c>
      <c r="B24" s="22" t="s">
        <v>31</v>
      </c>
      <c r="C24" s="23">
        <f>SUM(C25:C27)</f>
        <v>752.35866666666664</v>
      </c>
      <c r="D24" s="23">
        <f>SUM(D25:D27)</f>
        <v>0.23225247473812022</v>
      </c>
      <c r="E24" s="23">
        <f>SUM(E25:E27)</f>
        <v>9028.3039999999983</v>
      </c>
    </row>
    <row r="25" spans="1:5" ht="12.95" customHeight="1">
      <c r="A25" s="16" t="s">
        <v>67</v>
      </c>
      <c r="B25" s="1" t="s">
        <v>32</v>
      </c>
      <c r="C25" s="18">
        <f>D25*C7</f>
        <v>583.09199999999998</v>
      </c>
      <c r="D25" s="2">
        <v>0.18</v>
      </c>
      <c r="E25" s="18">
        <f>C25*12</f>
        <v>6997.1039999999994</v>
      </c>
    </row>
    <row r="26" spans="1:5" ht="12.95" customHeight="1">
      <c r="A26" s="16" t="s">
        <v>33</v>
      </c>
      <c r="B26" s="2" t="s">
        <v>34</v>
      </c>
      <c r="C26" s="18">
        <f>D26*C7</f>
        <v>161.97000000000003</v>
      </c>
      <c r="D26" s="2">
        <v>0.05</v>
      </c>
      <c r="E26" s="18">
        <f>C26*12</f>
        <v>1943.6400000000003</v>
      </c>
    </row>
    <row r="27" spans="1:5" ht="12.95" customHeight="1">
      <c r="A27" s="16" t="s">
        <v>35</v>
      </c>
      <c r="B27" s="2" t="s">
        <v>36</v>
      </c>
      <c r="C27" s="18">
        <f>E27/12</f>
        <v>7.2966666666666669</v>
      </c>
      <c r="D27" s="24">
        <f>C27/C7</f>
        <v>2.2524747381202281E-3</v>
      </c>
      <c r="E27" s="25">
        <f>87.56*1</f>
        <v>87.56</v>
      </c>
    </row>
    <row r="28" spans="1:5" ht="12.95" customHeight="1">
      <c r="A28" s="21" t="s">
        <v>37</v>
      </c>
      <c r="B28" s="26" t="s">
        <v>38</v>
      </c>
      <c r="C28" s="23">
        <f>SUM(C29:C33)</f>
        <v>10578.076000000001</v>
      </c>
      <c r="D28" s="23">
        <f>SUM(D29:D33)</f>
        <v>3.2654429832685063</v>
      </c>
      <c r="E28" s="23">
        <f>SUM(E29:E33)</f>
        <v>126936.91199999998</v>
      </c>
    </row>
    <row r="29" spans="1:5" ht="12.95" customHeight="1">
      <c r="A29" s="16" t="s">
        <v>39</v>
      </c>
      <c r="B29" s="1" t="s">
        <v>40</v>
      </c>
      <c r="C29" s="18">
        <f>D29*C7</f>
        <v>5668.95</v>
      </c>
      <c r="D29" s="2">
        <v>1.75</v>
      </c>
      <c r="E29" s="18">
        <f>C29*12</f>
        <v>68027.399999999994</v>
      </c>
    </row>
    <row r="30" spans="1:5" ht="12.95" customHeight="1">
      <c r="A30" s="16" t="s">
        <v>41</v>
      </c>
      <c r="B30" s="2" t="s">
        <v>42</v>
      </c>
      <c r="C30" s="17">
        <v>2350</v>
      </c>
      <c r="D30" s="18">
        <f>C30/C7</f>
        <v>0.72544298326850654</v>
      </c>
      <c r="E30" s="18">
        <f>C30*12</f>
        <v>28200</v>
      </c>
    </row>
    <row r="31" spans="1:5" ht="12.95" customHeight="1">
      <c r="A31" s="16" t="s">
        <v>43</v>
      </c>
      <c r="B31" s="2" t="s">
        <v>34</v>
      </c>
      <c r="C31" s="18">
        <f>D31*C7</f>
        <v>291.54599999999999</v>
      </c>
      <c r="D31" s="2">
        <v>0.09</v>
      </c>
      <c r="E31" s="18">
        <f>C31*12</f>
        <v>3498.5519999999997</v>
      </c>
    </row>
    <row r="32" spans="1:5" ht="12.95" customHeight="1">
      <c r="A32" s="16" t="s">
        <v>44</v>
      </c>
      <c r="B32" s="2" t="s">
        <v>45</v>
      </c>
      <c r="C32" s="18">
        <f>D32*C7</f>
        <v>97.182000000000002</v>
      </c>
      <c r="D32" s="2">
        <v>0.03</v>
      </c>
      <c r="E32" s="18">
        <f>C32*12</f>
        <v>1166.184</v>
      </c>
    </row>
    <row r="33" spans="1:5" ht="12.95" customHeight="1">
      <c r="A33" s="16" t="s">
        <v>46</v>
      </c>
      <c r="B33" s="2" t="s">
        <v>47</v>
      </c>
      <c r="C33" s="18">
        <f>D33*C7</f>
        <v>2170.3980000000001</v>
      </c>
      <c r="D33" s="2">
        <v>0.67</v>
      </c>
      <c r="E33" s="18">
        <f>C33*12</f>
        <v>26044.776000000002</v>
      </c>
    </row>
    <row r="34" spans="1:5" ht="25.5" customHeight="1">
      <c r="A34" s="21" t="s">
        <v>48</v>
      </c>
      <c r="B34" s="22" t="s">
        <v>49</v>
      </c>
      <c r="C34" s="23">
        <f>SUM(C35:C40)</f>
        <v>9308.8380000000016</v>
      </c>
      <c r="D34" s="23">
        <f>SUM(D35:D40)</f>
        <v>2.8736303019077605</v>
      </c>
      <c r="E34" s="23">
        <f>SUM(E35:E40)</f>
        <v>111706.05599999997</v>
      </c>
    </row>
    <row r="35" spans="1:5" ht="25.5" customHeight="1">
      <c r="A35" s="16" t="s">
        <v>50</v>
      </c>
      <c r="B35" s="1" t="s">
        <v>51</v>
      </c>
      <c r="C35" s="18">
        <f>D35*C7</f>
        <v>8195.6819999999989</v>
      </c>
      <c r="D35" s="2">
        <v>2.5299999999999998</v>
      </c>
      <c r="E35" s="18">
        <f>C35*12</f>
        <v>98348.183999999979</v>
      </c>
    </row>
    <row r="36" spans="1:5" ht="12.95" customHeight="1">
      <c r="A36" s="16" t="s">
        <v>52</v>
      </c>
      <c r="B36" s="2" t="s">
        <v>53</v>
      </c>
      <c r="C36" s="18">
        <f>D36*C7</f>
        <v>291.54599999999999</v>
      </c>
      <c r="D36" s="2">
        <v>0.09</v>
      </c>
      <c r="E36" s="18">
        <f t="shared" ref="E36:E40" si="1">C36*12</f>
        <v>3498.5519999999997</v>
      </c>
    </row>
    <row r="37" spans="1:5" ht="12.95" customHeight="1">
      <c r="A37" s="16" t="s">
        <v>54</v>
      </c>
      <c r="B37" s="2" t="s">
        <v>55</v>
      </c>
      <c r="C37" s="18">
        <f>D37*C7</f>
        <v>64.787999999999997</v>
      </c>
      <c r="D37" s="2">
        <v>0.02</v>
      </c>
      <c r="E37" s="18">
        <f t="shared" si="1"/>
        <v>777.4559999999999</v>
      </c>
    </row>
    <row r="38" spans="1:5" ht="12.95" customHeight="1">
      <c r="A38" s="16" t="s">
        <v>56</v>
      </c>
      <c r="B38" s="2" t="s">
        <v>57</v>
      </c>
      <c r="C38" s="18">
        <f>D38*C7</f>
        <v>97.182000000000002</v>
      </c>
      <c r="D38" s="2">
        <v>0.03</v>
      </c>
      <c r="E38" s="18">
        <f t="shared" si="1"/>
        <v>1166.184</v>
      </c>
    </row>
    <row r="39" spans="1:5" ht="12.95" customHeight="1">
      <c r="A39" s="16" t="s">
        <v>58</v>
      </c>
      <c r="B39" s="2" t="s">
        <v>59</v>
      </c>
      <c r="C39" s="27">
        <f>E39/12</f>
        <v>335.7</v>
      </c>
      <c r="D39" s="28">
        <f>C39/C7</f>
        <v>0.10363030190776069</v>
      </c>
      <c r="E39" s="27">
        <f>C8*4*2</f>
        <v>4028.4</v>
      </c>
    </row>
    <row r="40" spans="1:5" ht="12.95" customHeight="1">
      <c r="A40" s="16" t="s">
        <v>60</v>
      </c>
      <c r="B40" s="2" t="s">
        <v>34</v>
      </c>
      <c r="C40" s="18">
        <f>D40*C7</f>
        <v>323.94000000000005</v>
      </c>
      <c r="D40" s="2">
        <v>0.1</v>
      </c>
      <c r="E40" s="18">
        <f t="shared" si="1"/>
        <v>3887.2800000000007</v>
      </c>
    </row>
    <row r="41" spans="1:5" ht="12.95" customHeight="1">
      <c r="A41" s="21" t="s">
        <v>61</v>
      </c>
      <c r="B41" s="26" t="s">
        <v>62</v>
      </c>
      <c r="C41" s="23">
        <f>D41*C7</f>
        <v>-407.14980000000014</v>
      </c>
      <c r="D41" s="23">
        <f>C9-D16-D23</f>
        <v>-0.12568679385071313</v>
      </c>
      <c r="E41" s="23">
        <f>C41*12</f>
        <v>-4885.7976000000017</v>
      </c>
    </row>
    <row r="42" spans="1:5" ht="12.95" customHeight="1">
      <c r="A42" s="41" t="s">
        <v>72</v>
      </c>
      <c r="B42" s="2"/>
      <c r="C42" s="18">
        <f t="shared" ref="C42" si="2">E42/12</f>
        <v>0</v>
      </c>
      <c r="D42" s="18">
        <f>C42/C10</f>
        <v>0</v>
      </c>
      <c r="E42" s="25"/>
    </row>
    <row r="43" spans="1:5" ht="12.95" customHeight="1">
      <c r="A43" s="41"/>
      <c r="B43" s="29" t="s">
        <v>63</v>
      </c>
      <c r="C43" s="30">
        <f>SUM(C42:C42)</f>
        <v>0</v>
      </c>
      <c r="D43" s="30">
        <f>SUM(D42:D42)</f>
        <v>0</v>
      </c>
      <c r="E43" s="29">
        <f>SUM(E42:E42)</f>
        <v>0</v>
      </c>
    </row>
    <row r="44" spans="1:5" ht="12.95" customHeight="1">
      <c r="A44" s="42"/>
      <c r="B44" s="31" t="s">
        <v>64</v>
      </c>
      <c r="C44" s="32">
        <f>D44*C7</f>
        <v>27534.9</v>
      </c>
      <c r="D44" s="32">
        <f>D41+D23+D16</f>
        <v>8.5</v>
      </c>
      <c r="E44" s="32">
        <f>C44*12</f>
        <v>330418.80000000005</v>
      </c>
    </row>
    <row r="45" spans="1:5" ht="12.95" customHeight="1">
      <c r="A45" s="42" t="s">
        <v>65</v>
      </c>
      <c r="B45" s="26" t="s">
        <v>66</v>
      </c>
      <c r="C45" s="25">
        <f>D45*C7</f>
        <v>748</v>
      </c>
      <c r="D45" s="17">
        <f>C10/C7/12</f>
        <v>0.23090695807865655</v>
      </c>
      <c r="E45" s="17">
        <f>C45*12</f>
        <v>8976</v>
      </c>
    </row>
    <row r="46" spans="1:5" ht="12.95" customHeight="1">
      <c r="A46" s="41" t="s">
        <v>70</v>
      </c>
      <c r="B46" s="2" t="s">
        <v>69</v>
      </c>
      <c r="C46" s="28">
        <f>E46/12</f>
        <v>748</v>
      </c>
      <c r="D46" s="17">
        <f>C46/C7</f>
        <v>0.23090695807865652</v>
      </c>
      <c r="E46" s="17">
        <v>8976</v>
      </c>
    </row>
    <row r="47" spans="1:5" ht="12.95" customHeight="1">
      <c r="A47" s="41"/>
      <c r="B47" s="33" t="s">
        <v>63</v>
      </c>
      <c r="C47" s="33"/>
      <c r="D47" s="34">
        <f>SUM(D46:D46)</f>
        <v>0.23090695807865652</v>
      </c>
      <c r="E47" s="33"/>
    </row>
    <row r="48" spans="1:5" ht="12.95" customHeight="1">
      <c r="A48" s="43" t="s">
        <v>71</v>
      </c>
      <c r="B48" s="43"/>
      <c r="C48" s="43"/>
      <c r="D48" s="43"/>
      <c r="E48" s="43"/>
    </row>
    <row r="49" spans="1:5" ht="33" customHeight="1">
      <c r="A49" s="43"/>
      <c r="B49" s="43"/>
      <c r="C49" s="43"/>
      <c r="D49" s="43"/>
      <c r="E49" s="43"/>
    </row>
  </sheetData>
  <mergeCells count="17">
    <mergeCell ref="C10:E10"/>
    <mergeCell ref="A48:E49"/>
    <mergeCell ref="A7:B7"/>
    <mergeCell ref="C7:E7"/>
    <mergeCell ref="A2:E4"/>
    <mergeCell ref="A5:B5"/>
    <mergeCell ref="C5:E5"/>
    <mergeCell ref="A6:B6"/>
    <mergeCell ref="C6:E6"/>
    <mergeCell ref="A13:B13"/>
    <mergeCell ref="C13:E13"/>
    <mergeCell ref="A14:E14"/>
    <mergeCell ref="A8:B8"/>
    <mergeCell ref="C8:E8"/>
    <mergeCell ref="A9:B9"/>
    <mergeCell ref="C9:E9"/>
    <mergeCell ref="A10:B10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Лидия Брюханова</dc:creator>
  <cp:lastModifiedBy>USER</cp:lastModifiedBy>
  <cp:lastPrinted>2021-11-24T02:53:13Z</cp:lastPrinted>
  <dcterms:created xsi:type="dcterms:W3CDTF">2021-11-02T03:23:06Z</dcterms:created>
  <dcterms:modified xsi:type="dcterms:W3CDTF">2021-12-09T07:10:03Z</dcterms:modified>
</cp:coreProperties>
</file>