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/>
  <c r="D42"/>
  <c r="C43"/>
  <c r="D43"/>
  <c r="C44"/>
  <c r="D44"/>
  <c r="C45"/>
  <c r="D45"/>
  <c r="C46"/>
  <c r="C47"/>
  <c r="D47" s="1"/>
  <c r="E26" l="1"/>
  <c r="D33" l="1"/>
  <c r="C38"/>
  <c r="C51"/>
  <c r="D51" s="1"/>
  <c r="D50"/>
  <c r="C50" s="1"/>
  <c r="E50" s="1"/>
  <c r="E48"/>
  <c r="C41"/>
  <c r="C39"/>
  <c r="E39" s="1"/>
  <c r="C37"/>
  <c r="E37" s="1"/>
  <c r="C36"/>
  <c r="E36" s="1"/>
  <c r="C35"/>
  <c r="E35" s="1"/>
  <c r="C34"/>
  <c r="E34" s="1"/>
  <c r="C32"/>
  <c r="E32" s="1"/>
  <c r="C31"/>
  <c r="E31" s="1"/>
  <c r="C30"/>
  <c r="E30" s="1"/>
  <c r="E29"/>
  <c r="D29"/>
  <c r="D27" s="1"/>
  <c r="C28"/>
  <c r="E28" s="1"/>
  <c r="C26"/>
  <c r="D26" s="1"/>
  <c r="D23" s="1"/>
  <c r="C25"/>
  <c r="E25" s="1"/>
  <c r="C24"/>
  <c r="E24" s="1"/>
  <c r="C19"/>
  <c r="E19" s="1"/>
  <c r="C18"/>
  <c r="D18" s="1"/>
  <c r="C12"/>
  <c r="D46" s="1"/>
  <c r="D10"/>
  <c r="C16" s="1"/>
  <c r="E23" l="1"/>
  <c r="C27"/>
  <c r="E27"/>
  <c r="C48"/>
  <c r="D52"/>
  <c r="E33"/>
  <c r="E16"/>
  <c r="D16"/>
  <c r="D22"/>
  <c r="C20"/>
  <c r="D11"/>
  <c r="D41"/>
  <c r="C33"/>
  <c r="C23"/>
  <c r="E21"/>
  <c r="C21" s="1"/>
  <c r="D21" s="1"/>
  <c r="E22" l="1"/>
  <c r="C22"/>
  <c r="C17"/>
  <c r="E20"/>
  <c r="E17" s="1"/>
  <c r="E15" s="1"/>
  <c r="D20"/>
  <c r="D17" s="1"/>
  <c r="D15" s="1"/>
  <c r="D40" s="1"/>
  <c r="C40" l="1"/>
  <c r="E40" s="1"/>
  <c r="D49"/>
  <c r="C49" s="1"/>
  <c r="E49" s="1"/>
  <c r="C15"/>
  <c r="D48" l="1"/>
</calcChain>
</file>

<file path=xl/sharedStrings.xml><?xml version="1.0" encoding="utf-8"?>
<sst xmlns="http://schemas.openxmlformats.org/spreadsheetml/2006/main" count="89" uniqueCount="86">
  <si>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</si>
  <si>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</si>
  <si>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</si>
  <si>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</si>
  <si>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</si>
  <si>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</si>
  <si>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</si>
  <si>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</si>
  <si>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</si>
  <si>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</si>
  <si>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</si>
  <si>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</si>
  <si>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</si>
  <si>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</si>
  <si>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</si>
  <si>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</si>
  <si>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</si>
  <si>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</si>
  <si>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</si>
  <si>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</si>
  <si>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</si>
  <si>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</si>
  <si>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</si>
  <si>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</si>
  <si>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</si>
  <si>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</si>
  <si>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</si>
  <si>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</si>
  <si>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</si>
  <si>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</si>
  <si>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</si>
  <si>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</si>
  <si>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</si>
  <si>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</si>
  <si>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</si>
  <si>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</si>
  <si>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</si>
  <si>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</si>
  <si>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</si>
  <si>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</si>
  <si>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</si>
  <si>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</si>
  <si>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</si>
  <si>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</si>
  <si>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</si>
  <si>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</si>
  <si>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</si>
  <si>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</si>
  <si>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</si>
  <si>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</si>
  <si>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</si>
  <si>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</si>
  <si>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</si>
  <si>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</si>
  <si>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</si>
  <si>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</si>
  <si>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</si>
  <si>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</si>
  <si>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</si>
  <si>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</si>
  <si>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</si>
  <si>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</si>
  <si>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</si>
  <si>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</si>
  <si>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</si>
  <si>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</si>
  <si>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</si>
  <si>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План работ и услуг по содержанию и ремонту общего имущества МКД на 2022 год по адресу: г.Барнаул ул.Г. Исакова, 253 корпус 1</t>
  </si>
  <si>
    <t>Латочный ремонт кровли по заявкам</t>
  </si>
  <si>
    <t>Ремотн отмостки</t>
  </si>
  <si>
    <t>Ремонт цоколя</t>
  </si>
  <si>
    <t>Установка скамейки</t>
  </si>
  <si>
    <t xml:space="preserve">Спил деревьев </t>
  </si>
  <si>
    <t>Дезинфекция мусороствола, мусорокамеры</t>
  </si>
  <si>
    <t>Ремонт межпанельных швов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</si>
  <si>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</si>
  <si>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Ремонт этажей с 1 по 9 (матерьялы)</t>
  </si>
  <si>
    <t>3.1</t>
  </si>
  <si>
    <t>3.2</t>
  </si>
  <si>
    <t>3.3</t>
  </si>
  <si>
    <t>3.4</t>
  </si>
  <si>
    <t>3.5</t>
  </si>
  <si>
    <t>3.6</t>
  </si>
  <si>
    <t>3.7</t>
  </si>
  <si>
    <t>4.1</t>
  </si>
  <si>
    <t>2.1.4.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</si>
</sst>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5" xfId="0" applyFont="1" applyFill="1" applyBorder="1"/>
    <xf numFmtId="2" fontId="5" fillId="2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2" fontId="4" fillId="0" borderId="5" xfId="0" applyNumberFormat="1" applyFont="1" applyBorder="1"/>
    <xf numFmtId="164" fontId="5" fillId="2" borderId="5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165" fontId="1" fillId="0" borderId="5" xfId="0" applyNumberFormat="1" applyFont="1" applyBorder="1"/>
    <xf numFmtId="0" fontId="1" fillId="3" borderId="5" xfId="0" applyFont="1" applyFill="1" applyBorder="1"/>
    <xf numFmtId="2" fontId="6" fillId="0" borderId="5" xfId="0" applyNumberFormat="1" applyFont="1" applyBorder="1"/>
    <xf numFmtId="0" fontId="1" fillId="5" borderId="5" xfId="0" applyFont="1" applyFill="1" applyBorder="1"/>
    <xf numFmtId="2" fontId="1" fillId="5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2" fontId="5" fillId="3" borderId="5" xfId="0" applyNumberFormat="1" applyFont="1" applyFill="1" applyBorder="1"/>
    <xf numFmtId="166" fontId="1" fillId="0" borderId="5" xfId="0" applyNumberFormat="1" applyFont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5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2" fontId="1" fillId="3" borderId="5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49" fontId="1" fillId="0" borderId="5" xfId="0" applyNumberFormat="1" applyFont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2" fillId="0" borderId="5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topLeftCell="A31" zoomScaleNormal="100" workbookViewId="0">
      <selection sqref="A1:E3"/>
    </sheetView>
  </sheetViews>
  <sheetFormatPr defaultRowHeight="12.75"/>
  <cols>
    <col min="1" max="1" width="8.5703125" style="41" customWidth="1"/>
    <col min="2" max="2" width="51.85546875" style="37" customWidth="1"/>
    <col min="3" max="3" width="9.85546875" style="37" customWidth="1"/>
    <col min="4" max="4" width="12.28515625" style="37" customWidth="1"/>
    <col min="5" max="5" width="11.5703125" style="42" customWidth="1"/>
    <col min="6" max="16384" width="9.140625" style="37"/>
  </cols>
  <sheetData>
    <row r="1" spans="1:5">
      <c r="A1" s="64" t="s">
        <v>67</v>
      </c>
      <c r="B1" s="64"/>
      <c r="C1" s="64"/>
      <c r="D1" s="64"/>
      <c r="E1" s="64"/>
    </row>
    <row r="2" spans="1:5" ht="18" customHeight="1">
      <c r="A2" s="64"/>
      <c r="B2" s="64"/>
      <c r="C2" s="64"/>
      <c r="D2" s="64"/>
      <c r="E2" s="64"/>
    </row>
    <row r="3" spans="1:5" ht="21" hidden="1" customHeight="1">
      <c r="A3" s="65"/>
      <c r="B3" s="65"/>
      <c r="C3" s="65"/>
      <c r="D3" s="65"/>
      <c r="E3" s="65"/>
    </row>
    <row r="4" spans="1:5" ht="12.95" customHeight="1">
      <c r="A4" s="54" t="s">
        <v>0</v>
      </c>
      <c r="B4" s="55"/>
      <c r="C4" s="56" t="s">
        <v>1</v>
      </c>
      <c r="D4" s="57"/>
      <c r="E4" s="58"/>
    </row>
    <row r="5" spans="1:5" ht="12.95" customHeight="1">
      <c r="A5" s="54" t="s">
        <v>2</v>
      </c>
      <c r="B5" s="55"/>
      <c r="C5" s="56">
        <v>1</v>
      </c>
      <c r="D5" s="57"/>
      <c r="E5" s="58"/>
    </row>
    <row r="6" spans="1:5" ht="12.95" customHeight="1">
      <c r="A6" s="54" t="s">
        <v>3</v>
      </c>
      <c r="B6" s="55"/>
      <c r="C6" s="56">
        <v>3241</v>
      </c>
      <c r="D6" s="57"/>
      <c r="E6" s="58"/>
    </row>
    <row r="7" spans="1:5" ht="12.95" customHeight="1">
      <c r="A7" s="54" t="s">
        <v>4</v>
      </c>
      <c r="B7" s="55"/>
      <c r="C7" s="56">
        <v>410</v>
      </c>
      <c r="D7" s="57"/>
      <c r="E7" s="58"/>
    </row>
    <row r="8" spans="1:5" ht="12.95" customHeight="1">
      <c r="A8" s="54" t="s">
        <v>5</v>
      </c>
      <c r="B8" s="55"/>
      <c r="C8" s="56">
        <v>9.5</v>
      </c>
      <c r="D8" s="57"/>
      <c r="E8" s="58"/>
    </row>
    <row r="9" spans="1:5" ht="12.95" customHeight="1">
      <c r="A9" s="54" t="s">
        <v>6</v>
      </c>
      <c r="B9" s="55"/>
      <c r="C9" s="61">
        <v>8448</v>
      </c>
      <c r="D9" s="62"/>
      <c r="E9" s="63"/>
    </row>
    <row r="10" spans="1:5" ht="12.95" customHeight="1">
      <c r="A10" s="3"/>
      <c r="B10" s="4" t="s">
        <v>7</v>
      </c>
      <c r="C10" s="5"/>
      <c r="D10" s="6">
        <f>C6*C8</f>
        <v>30789.5</v>
      </c>
      <c r="E10" s="7"/>
    </row>
    <row r="11" spans="1:5" ht="12.95" customHeight="1">
      <c r="A11" s="3"/>
      <c r="B11" s="4" t="s">
        <v>8</v>
      </c>
      <c r="C11" s="3"/>
      <c r="D11" s="8">
        <f>D10+(C9/12)</f>
        <v>31493.5</v>
      </c>
      <c r="E11" s="9"/>
    </row>
    <row r="12" spans="1:5" ht="12.95" customHeight="1">
      <c r="A12" s="54" t="s">
        <v>9</v>
      </c>
      <c r="B12" s="55"/>
      <c r="C12" s="54">
        <f>(C6*C8*12)+C9</f>
        <v>377922</v>
      </c>
      <c r="D12" s="60"/>
      <c r="E12" s="55"/>
    </row>
    <row r="13" spans="1:5" ht="12.95" customHeight="1">
      <c r="A13" s="54" t="s">
        <v>10</v>
      </c>
      <c r="B13" s="60"/>
      <c r="C13" s="60"/>
      <c r="D13" s="60"/>
      <c r="E13" s="55"/>
    </row>
    <row r="14" spans="1:5" s="47" customFormat="1" ht="25.5" customHeight="1">
      <c r="A14" s="43"/>
      <c r="B14" s="44" t="s">
        <v>11</v>
      </c>
      <c r="C14" s="44" t="s">
        <v>12</v>
      </c>
      <c r="D14" s="45" t="s">
        <v>13</v>
      </c>
      <c r="E14" s="46" t="s">
        <v>14</v>
      </c>
    </row>
    <row r="15" spans="1:5" ht="12.95" customHeight="1">
      <c r="A15" s="11">
        <v>1</v>
      </c>
      <c r="B15" s="12" t="s">
        <v>15</v>
      </c>
      <c r="C15" s="13">
        <f>C16+C17</f>
        <v>8627.5993333333336</v>
      </c>
      <c r="D15" s="13">
        <f>D16+D17</f>
        <v>2.7591898590969866</v>
      </c>
      <c r="E15" s="13">
        <f>E16+E17</f>
        <v>103531.19200000001</v>
      </c>
    </row>
    <row r="16" spans="1:5" ht="12.95" customHeight="1">
      <c r="A16" s="14" t="s">
        <v>16</v>
      </c>
      <c r="B16" s="2" t="s">
        <v>17</v>
      </c>
      <c r="C16" s="15">
        <f>(D10*13.8%)+(C9*13.8%/12)</f>
        <v>4346.1030000000001</v>
      </c>
      <c r="D16" s="16">
        <f>C16/C6</f>
        <v>1.3409759333539031</v>
      </c>
      <c r="E16" s="16">
        <f>C16*12</f>
        <v>52153.236000000004</v>
      </c>
    </row>
    <row r="17" spans="1:5" ht="12.95" customHeight="1">
      <c r="A17" s="10" t="s">
        <v>18</v>
      </c>
      <c r="B17" s="2" t="s">
        <v>19</v>
      </c>
      <c r="C17" s="17">
        <f>SUM(C18:C20)</f>
        <v>4281.4963333333335</v>
      </c>
      <c r="D17" s="17">
        <f>SUM(D18:D21)</f>
        <v>1.4182139257430835</v>
      </c>
      <c r="E17" s="17">
        <f t="shared" ref="E17" si="0">SUM(E18:E20)</f>
        <v>51377.955999999998</v>
      </c>
    </row>
    <row r="18" spans="1:5" ht="12.95" customHeight="1">
      <c r="A18" s="14" t="s">
        <v>20</v>
      </c>
      <c r="B18" s="2" t="s">
        <v>21</v>
      </c>
      <c r="C18" s="16">
        <f>E18/12</f>
        <v>2359.5833333333335</v>
      </c>
      <c r="D18" s="16">
        <f>C18/C6</f>
        <v>0.72804175665946724</v>
      </c>
      <c r="E18" s="15">
        <v>28315</v>
      </c>
    </row>
    <row r="19" spans="1:5" s="47" customFormat="1" ht="26.25" customHeight="1">
      <c r="A19" s="33" t="s">
        <v>22</v>
      </c>
      <c r="B19" s="34" t="s">
        <v>23</v>
      </c>
      <c r="C19" s="35">
        <f>D19*C6</f>
        <v>875.07</v>
      </c>
      <c r="D19" s="36">
        <v>0.27</v>
      </c>
      <c r="E19" s="35">
        <f>C19*12</f>
        <v>10500.84</v>
      </c>
    </row>
    <row r="20" spans="1:5" ht="12.95" customHeight="1">
      <c r="A20" s="14" t="s">
        <v>24</v>
      </c>
      <c r="B20" s="2" t="s">
        <v>25</v>
      </c>
      <c r="C20" s="16">
        <f>D10*3.4%</f>
        <v>1046.8430000000001</v>
      </c>
      <c r="D20" s="16">
        <f>C20/C6</f>
        <v>0.32300000000000001</v>
      </c>
      <c r="E20" s="16">
        <f>C20*12</f>
        <v>12562.116000000002</v>
      </c>
    </row>
    <row r="21" spans="1:5" ht="12.95" customHeight="1">
      <c r="A21" s="14" t="s">
        <v>26</v>
      </c>
      <c r="B21" s="2" t="s">
        <v>27</v>
      </c>
      <c r="C21" s="16">
        <f>E21/12</f>
        <v>314.935</v>
      </c>
      <c r="D21" s="16">
        <f>C21/C6</f>
        <v>9.7172169083616172E-2</v>
      </c>
      <c r="E21" s="16">
        <f>C12*1%</f>
        <v>3779.2200000000003</v>
      </c>
    </row>
    <row r="22" spans="1:5" ht="12.95" customHeight="1">
      <c r="A22" s="18" t="s">
        <v>28</v>
      </c>
      <c r="B22" s="12" t="s">
        <v>29</v>
      </c>
      <c r="C22" s="13">
        <f>C23+C27+C33</f>
        <v>20447.736666666664</v>
      </c>
      <c r="D22" s="13">
        <f>D23+D27+D33</f>
        <v>6.5973362131029507</v>
      </c>
      <c r="E22" s="13">
        <f>E23+E27+E33</f>
        <v>245389.24</v>
      </c>
    </row>
    <row r="23" spans="1:5" ht="12.75" customHeight="1">
      <c r="A23" s="19" t="s">
        <v>30</v>
      </c>
      <c r="B23" s="20" t="s">
        <v>31</v>
      </c>
      <c r="C23" s="21">
        <f>SUM(C24:C26)</f>
        <v>752.72666666666669</v>
      </c>
      <c r="D23" s="21">
        <f>SUM(D24:D26)</f>
        <v>0.232251362748123</v>
      </c>
      <c r="E23" s="21">
        <f>SUM(E24:E26)</f>
        <v>9032.7199999999993</v>
      </c>
    </row>
    <row r="24" spans="1:5" ht="12.95" customHeight="1">
      <c r="A24" s="52" t="s">
        <v>33</v>
      </c>
      <c r="B24" s="1" t="s">
        <v>32</v>
      </c>
      <c r="C24" s="16">
        <f>D24*C6</f>
        <v>583.38</v>
      </c>
      <c r="D24" s="2">
        <v>0.18</v>
      </c>
      <c r="E24" s="16">
        <f>C24*12</f>
        <v>7000.5599999999995</v>
      </c>
    </row>
    <row r="25" spans="1:5" ht="12.95" customHeight="1">
      <c r="A25" s="14" t="s">
        <v>35</v>
      </c>
      <c r="B25" s="2" t="s">
        <v>34</v>
      </c>
      <c r="C25" s="16">
        <f>D25*C6</f>
        <v>162.05000000000001</v>
      </c>
      <c r="D25" s="2">
        <v>0.05</v>
      </c>
      <c r="E25" s="16">
        <f>C25*12</f>
        <v>1944.6000000000001</v>
      </c>
    </row>
    <row r="26" spans="1:5" ht="12.95" customHeight="1">
      <c r="A26" s="14" t="s">
        <v>85</v>
      </c>
      <c r="B26" s="2" t="s">
        <v>36</v>
      </c>
      <c r="C26" s="16">
        <f>E26/12</f>
        <v>7.2966666666666669</v>
      </c>
      <c r="D26" s="22">
        <f>C26/C6</f>
        <v>2.2513627481230074E-3</v>
      </c>
      <c r="E26" s="15">
        <f>87.56*1</f>
        <v>87.56</v>
      </c>
    </row>
    <row r="27" spans="1:5" ht="12.95" customHeight="1">
      <c r="A27" s="19" t="s">
        <v>37</v>
      </c>
      <c r="B27" s="23" t="s">
        <v>38</v>
      </c>
      <c r="C27" s="21">
        <f>SUM(C28:C32)</f>
        <v>10582.14</v>
      </c>
      <c r="D27" s="21">
        <f>SUM(D28:D32)</f>
        <v>3.2650848503548282</v>
      </c>
      <c r="E27" s="21">
        <f>SUM(E28:E32)</f>
        <v>126985.68</v>
      </c>
    </row>
    <row r="28" spans="1:5" ht="12.95" customHeight="1">
      <c r="A28" s="14" t="s">
        <v>39</v>
      </c>
      <c r="B28" s="1" t="s">
        <v>40</v>
      </c>
      <c r="C28" s="16">
        <f>D28*C6</f>
        <v>5671.75</v>
      </c>
      <c r="D28" s="2">
        <v>1.75</v>
      </c>
      <c r="E28" s="16">
        <f>C28*12</f>
        <v>68061</v>
      </c>
    </row>
    <row r="29" spans="1:5" ht="12.95" customHeight="1">
      <c r="A29" s="14" t="s">
        <v>41</v>
      </c>
      <c r="B29" s="2" t="s">
        <v>42</v>
      </c>
      <c r="C29" s="15">
        <v>2350</v>
      </c>
      <c r="D29" s="16">
        <f>C29/C6</f>
        <v>0.72508485035482872</v>
      </c>
      <c r="E29" s="16">
        <f>C29*12</f>
        <v>28200</v>
      </c>
    </row>
    <row r="30" spans="1:5" ht="12.95" customHeight="1">
      <c r="A30" s="14" t="s">
        <v>43</v>
      </c>
      <c r="B30" s="2" t="s">
        <v>34</v>
      </c>
      <c r="C30" s="16">
        <f>D30*C6</f>
        <v>291.69</v>
      </c>
      <c r="D30" s="2">
        <v>0.09</v>
      </c>
      <c r="E30" s="16">
        <f>C30*12</f>
        <v>3500.2799999999997</v>
      </c>
    </row>
    <row r="31" spans="1:5" ht="12.95" customHeight="1">
      <c r="A31" s="14" t="s">
        <v>44</v>
      </c>
      <c r="B31" s="2" t="s">
        <v>45</v>
      </c>
      <c r="C31" s="16">
        <f>D31*C6</f>
        <v>97.22999999999999</v>
      </c>
      <c r="D31" s="2">
        <v>0.03</v>
      </c>
      <c r="E31" s="16">
        <f>C31*12</f>
        <v>1166.7599999999998</v>
      </c>
    </row>
    <row r="32" spans="1:5" ht="12.95" customHeight="1">
      <c r="A32" s="14" t="s">
        <v>46</v>
      </c>
      <c r="B32" s="2" t="s">
        <v>47</v>
      </c>
      <c r="C32" s="16">
        <f>D32*C6</f>
        <v>2171.4700000000003</v>
      </c>
      <c r="D32" s="2">
        <v>0.67</v>
      </c>
      <c r="E32" s="16">
        <f>C32*12</f>
        <v>26057.640000000003</v>
      </c>
    </row>
    <row r="33" spans="1:5" s="47" customFormat="1" ht="27" customHeight="1">
      <c r="A33" s="48" t="s">
        <v>48</v>
      </c>
      <c r="B33" s="49" t="s">
        <v>49</v>
      </c>
      <c r="C33" s="50">
        <f>SUM(C34:C39)</f>
        <v>9112.869999999999</v>
      </c>
      <c r="D33" s="51">
        <f>SUM(D34:D39)</f>
        <v>3.0999999999999996</v>
      </c>
      <c r="E33" s="50">
        <f>SUM(E34:E39)</f>
        <v>109370.83999999998</v>
      </c>
    </row>
    <row r="34" spans="1:5" s="47" customFormat="1" ht="27" customHeight="1">
      <c r="A34" s="33" t="s">
        <v>50</v>
      </c>
      <c r="B34" s="34" t="s">
        <v>51</v>
      </c>
      <c r="C34" s="35">
        <f>D34*C6</f>
        <v>8199.73</v>
      </c>
      <c r="D34" s="36">
        <v>2.5299999999999998</v>
      </c>
      <c r="E34" s="35">
        <f>C34*12</f>
        <v>98396.76</v>
      </c>
    </row>
    <row r="35" spans="1:5" ht="12.95" customHeight="1">
      <c r="A35" s="14" t="s">
        <v>52</v>
      </c>
      <c r="B35" s="2" t="s">
        <v>53</v>
      </c>
      <c r="C35" s="16">
        <f>D35*C6</f>
        <v>291.69</v>
      </c>
      <c r="D35" s="2">
        <v>0.09</v>
      </c>
      <c r="E35" s="16">
        <f t="shared" ref="E35:E39" si="1">C35*12</f>
        <v>3500.2799999999997</v>
      </c>
    </row>
    <row r="36" spans="1:5" ht="12.95" customHeight="1">
      <c r="A36" s="14" t="s">
        <v>54</v>
      </c>
      <c r="B36" s="2" t="s">
        <v>55</v>
      </c>
      <c r="C36" s="16">
        <f>D36*C6</f>
        <v>64.820000000000007</v>
      </c>
      <c r="D36" s="2">
        <v>0.02</v>
      </c>
      <c r="E36" s="16">
        <f t="shared" si="1"/>
        <v>777.84000000000015</v>
      </c>
    </row>
    <row r="37" spans="1:5" ht="12.95" customHeight="1">
      <c r="A37" s="14" t="s">
        <v>56</v>
      </c>
      <c r="B37" s="2" t="s">
        <v>57</v>
      </c>
      <c r="C37" s="16">
        <f>D37*C6</f>
        <v>97.22999999999999</v>
      </c>
      <c r="D37" s="2">
        <v>0.03</v>
      </c>
      <c r="E37" s="16">
        <f t="shared" si="1"/>
        <v>1166.7599999999998</v>
      </c>
    </row>
    <row r="38" spans="1:5" ht="12.95" customHeight="1">
      <c r="A38" s="14" t="s">
        <v>58</v>
      </c>
      <c r="B38" s="2" t="s">
        <v>59</v>
      </c>
      <c r="C38" s="24">
        <f>C7*D38</f>
        <v>135.30000000000001</v>
      </c>
      <c r="D38" s="15">
        <v>0.33</v>
      </c>
      <c r="E38" s="24">
        <v>1640</v>
      </c>
    </row>
    <row r="39" spans="1:5" ht="12.95" customHeight="1">
      <c r="A39" s="14" t="s">
        <v>60</v>
      </c>
      <c r="B39" s="2" t="s">
        <v>34</v>
      </c>
      <c r="C39" s="16">
        <f>D39*C6</f>
        <v>324.10000000000002</v>
      </c>
      <c r="D39" s="2">
        <v>0.1</v>
      </c>
      <c r="E39" s="16">
        <f t="shared" si="1"/>
        <v>3889.2000000000003</v>
      </c>
    </row>
    <row r="40" spans="1:5" ht="12.95" customHeight="1">
      <c r="A40" s="19" t="s">
        <v>61</v>
      </c>
      <c r="B40" s="23" t="s">
        <v>62</v>
      </c>
      <c r="C40" s="21">
        <f>D40*C6</f>
        <v>464.99900000000332</v>
      </c>
      <c r="D40" s="21">
        <f>C8-D15-D22</f>
        <v>0.14347392780006274</v>
      </c>
      <c r="E40" s="21">
        <f>C40*12</f>
        <v>5579.9880000000394</v>
      </c>
    </row>
    <row r="41" spans="1:5" ht="12.95" customHeight="1">
      <c r="A41" s="52" t="s">
        <v>77</v>
      </c>
      <c r="B41" s="2" t="s">
        <v>68</v>
      </c>
      <c r="C41" s="16">
        <f>E41/12</f>
        <v>464.99916666666667</v>
      </c>
      <c r="D41" s="16">
        <f>C41/C6</f>
        <v>0.14347397922451918</v>
      </c>
      <c r="E41" s="15">
        <v>5579.99</v>
      </c>
    </row>
    <row r="42" spans="1:5" ht="12.95" customHeight="1">
      <c r="A42" s="52" t="s">
        <v>78</v>
      </c>
      <c r="B42" s="2" t="s">
        <v>73</v>
      </c>
      <c r="C42" s="16">
        <f t="shared" ref="C42:C47" si="2">E42/12</f>
        <v>0</v>
      </c>
      <c r="D42" s="16">
        <f>C42/C8</f>
        <v>0</v>
      </c>
      <c r="E42" s="15"/>
    </row>
    <row r="43" spans="1:5" ht="12.95" customHeight="1">
      <c r="A43" s="52" t="s">
        <v>79</v>
      </c>
      <c r="B43" s="2" t="s">
        <v>69</v>
      </c>
      <c r="C43" s="16">
        <f t="shared" si="2"/>
        <v>0</v>
      </c>
      <c r="D43" s="16">
        <f>C43/C9</f>
        <v>0</v>
      </c>
      <c r="E43" s="15"/>
    </row>
    <row r="44" spans="1:5" ht="12.95" customHeight="1">
      <c r="A44" s="52" t="s">
        <v>80</v>
      </c>
      <c r="B44" s="2" t="s">
        <v>70</v>
      </c>
      <c r="C44" s="16">
        <f t="shared" si="2"/>
        <v>0</v>
      </c>
      <c r="D44" s="16">
        <f>C44/C6</f>
        <v>0</v>
      </c>
      <c r="E44" s="15"/>
    </row>
    <row r="45" spans="1:5" ht="12.95" customHeight="1">
      <c r="A45" s="52" t="s">
        <v>81</v>
      </c>
      <c r="B45" s="2" t="s">
        <v>71</v>
      </c>
      <c r="C45" s="16">
        <f t="shared" si="2"/>
        <v>0</v>
      </c>
      <c r="D45" s="16">
        <f>C45/C6</f>
        <v>0</v>
      </c>
      <c r="E45" s="15"/>
    </row>
    <row r="46" spans="1:5" ht="12.95" customHeight="1">
      <c r="A46" s="52" t="s">
        <v>82</v>
      </c>
      <c r="B46" s="2" t="s">
        <v>72</v>
      </c>
      <c r="C46" s="16">
        <f t="shared" si="2"/>
        <v>0</v>
      </c>
      <c r="D46" s="16">
        <f>C46/C12</f>
        <v>0</v>
      </c>
      <c r="E46" s="15"/>
    </row>
    <row r="47" spans="1:5" ht="12.95" customHeight="1">
      <c r="A47" s="53" t="s">
        <v>83</v>
      </c>
      <c r="B47" s="2" t="s">
        <v>76</v>
      </c>
      <c r="C47" s="16">
        <f t="shared" si="2"/>
        <v>0</v>
      </c>
      <c r="D47" s="16">
        <f>C47/C6</f>
        <v>0</v>
      </c>
      <c r="E47" s="15"/>
    </row>
    <row r="48" spans="1:5" ht="12.95" customHeight="1">
      <c r="A48" s="14"/>
      <c r="B48" s="25" t="s">
        <v>63</v>
      </c>
      <c r="C48" s="26">
        <f>SUM(C41:C47)</f>
        <v>464.99916666666667</v>
      </c>
      <c r="D48" s="26">
        <f>SUM(D41:D47)</f>
        <v>0.14347397922451918</v>
      </c>
      <c r="E48" s="26">
        <f>SUM(E41:E47)</f>
        <v>5579.99</v>
      </c>
    </row>
    <row r="49" spans="1:5" ht="12.95" customHeight="1">
      <c r="A49" s="27"/>
      <c r="B49" s="28" t="s">
        <v>64</v>
      </c>
      <c r="C49" s="29">
        <f>D49*C6</f>
        <v>30789.5</v>
      </c>
      <c r="D49" s="29">
        <f>D40+D22+D15</f>
        <v>9.5</v>
      </c>
      <c r="E49" s="29">
        <f>C49*12</f>
        <v>369474</v>
      </c>
    </row>
    <row r="50" spans="1:5" ht="12.95" customHeight="1">
      <c r="A50" s="27" t="s">
        <v>65</v>
      </c>
      <c r="B50" s="23" t="s">
        <v>66</v>
      </c>
      <c r="C50" s="23">
        <f>D50*C6</f>
        <v>704</v>
      </c>
      <c r="D50" s="21">
        <f>C9/C6/12</f>
        <v>0.21721690836161678</v>
      </c>
      <c r="E50" s="21">
        <f>C50*12</f>
        <v>8448</v>
      </c>
    </row>
    <row r="51" spans="1:5" ht="12.95" customHeight="1">
      <c r="A51" s="52" t="s">
        <v>84</v>
      </c>
      <c r="B51" s="2" t="s">
        <v>74</v>
      </c>
      <c r="C51" s="30">
        <f>E51/12</f>
        <v>704</v>
      </c>
      <c r="D51" s="16">
        <f>C51/C6</f>
        <v>0.21721690836161678</v>
      </c>
      <c r="E51" s="15">
        <v>8448</v>
      </c>
    </row>
    <row r="52" spans="1:5" ht="12.95" customHeight="1">
      <c r="A52" s="10"/>
      <c r="B52" s="31" t="s">
        <v>63</v>
      </c>
      <c r="C52" s="31"/>
      <c r="D52" s="32">
        <f>SUM(D51:D51)</f>
        <v>0.21721690836161678</v>
      </c>
      <c r="E52" s="32"/>
    </row>
    <row r="53" spans="1:5" ht="15.75" customHeight="1">
      <c r="A53" s="59" t="s">
        <v>75</v>
      </c>
      <c r="B53" s="59"/>
      <c r="C53" s="59"/>
      <c r="D53" s="59"/>
      <c r="E53" s="59"/>
    </row>
    <row r="54" spans="1:5" ht="25.5" customHeight="1">
      <c r="A54" s="59"/>
      <c r="B54" s="59"/>
      <c r="C54" s="59"/>
      <c r="D54" s="59"/>
      <c r="E54" s="59"/>
    </row>
    <row r="55" spans="1:5">
      <c r="A55" s="38"/>
      <c r="B55" s="39"/>
      <c r="C55" s="39"/>
      <c r="D55" s="39"/>
      <c r="E55" s="40"/>
    </row>
  </sheetData>
  <mergeCells count="17">
    <mergeCell ref="A53:E54"/>
    <mergeCell ref="A12:B12"/>
    <mergeCell ref="C12:E12"/>
    <mergeCell ref="A13:E13"/>
    <mergeCell ref="A7:B7"/>
    <mergeCell ref="C7:E7"/>
    <mergeCell ref="A8:B8"/>
    <mergeCell ref="C8:E8"/>
    <mergeCell ref="A9:B9"/>
    <mergeCell ref="C9:E9"/>
    <mergeCell ref="A6:B6"/>
    <mergeCell ref="C6:E6"/>
    <mergeCell ref="A1:E3"/>
    <mergeCell ref="A4:B4"/>
    <mergeCell ref="C4:E4"/>
    <mergeCell ref="A5:B5"/>
    <mergeCell ref="C5:E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2021-11-29T07:06:53Z</cp:lastPrinted>
  <dcterms:created xsi:type="dcterms:W3CDTF">2021-11-02T03:23:06Z</dcterms:created>
  <dcterms:modified xsi:type="dcterms:W3CDTF">2021-11-29T07:06:56Z</dcterms:modified>
</cp:coreProperties>
</file>