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3"/>
  </bookViews>
  <sheets>
    <sheet name="пример" sheetId="1" r:id="rId1"/>
    <sheet name="Лист24" sheetId="2" state="hidden" r:id="rId2"/>
    <sheet name="Лист25" sheetId="3" state="hidden" r:id="rId3"/>
    <sheet name="23.11.2020" sheetId="4" r:id="rId4"/>
  </sheets>
  <definedNames/>
  <calcPr fullCalcOnLoad="1"/>
</workbook>
</file>

<file path=xl/sharedStrings.xml><?xml version="1.0" encoding="utf-8"?>
<sst xmlns="http://schemas.openxmlformats.org/spreadsheetml/2006/main" count="145" uniqueCount="89">
  <si>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</si>
  <si>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С. Поляна, 27 корпус 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</si>
  <si>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</si>
  <si>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</si>
  <si>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</si>
  <si>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</si>
  <si>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</si>
  <si>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</si>
  <si>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</si>
  <si>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</si>
  <si>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</si>
  <si>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</si>
  <si>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</si>
  <si>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</si>
  <si>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</si>
  <si>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</si>
  <si>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</si>
  <si>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</si>
  <si>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</si>
  <si>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</si>
  <si>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</si>
  <si>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</si>
  <si>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</si>
  <si>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</si>
  <si>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</si>
  <si>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</si>
  <si>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</si>
  <si>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</si>
  <si>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</si>
  <si>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</si>
  <si>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</si>
  <si>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</si>
  <si>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</si>
  <si>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</si>
  <si>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</si>
  <si>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</si>
  <si>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</si>
  <si>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</si>
  <si>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</si>
  <si>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</si>
  <si>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</si>
  <si>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</si>
  <si>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</si>
  <si>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</si>
  <si>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Дезенфекция мусороствола с побелкой мусорокамеры 2раза</t>
  </si>
  <si>
    <t>2.2</t>
  </si>
  <si>
    <t>Промывка, опресовка ОС</t>
  </si>
  <si>
    <t>2.3</t>
  </si>
  <si>
    <t>Ремонт межпанельных швов по заявкам</t>
  </si>
  <si>
    <t>2.4</t>
  </si>
  <si>
    <t>Латочный ремонт кровли по заявкам</t>
  </si>
  <si>
    <t>2.5</t>
  </si>
  <si>
    <t>Замена запорной арматуры</t>
  </si>
  <si>
    <t>2.6</t>
  </si>
  <si>
    <t>Ремонт входа в подъезд</t>
  </si>
  <si>
    <t>2.7</t>
  </si>
  <si>
    <t>Ремонт цоколя</t>
  </si>
  <si>
    <t>2.8</t>
  </si>
  <si>
    <t>Установка цокольных окон</t>
  </si>
  <si>
    <t>2.9</t>
  </si>
  <si>
    <t>Замена мусорного контейнера 2 шт</t>
  </si>
  <si>
    <t>3.0</t>
  </si>
  <si>
    <t>Установка окон в пожарных выходах 9шт</t>
  </si>
  <si>
    <t>3.1</t>
  </si>
  <si>
    <t>Ремонт подъездного козырька</t>
  </si>
  <si>
    <t>3.2</t>
  </si>
  <si>
    <t>очистка подвала, техэтажа</t>
  </si>
  <si>
    <t>3.3</t>
  </si>
  <si>
    <t>Диагностика лифтового оборудования</t>
  </si>
  <si>
    <t>3.4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</si>
  <si>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</si>
  <si>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</si>
  <si>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</si>
  <si>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</si>
  <si>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</si>
  <si>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</si>
  <si>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ПАО "МТС"</t>
  </si>
  <si>
    <t>АО "КТТ"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</si>
  <si>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</si>
  <si>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</si>
  <si>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</si>
  <si>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</si>
  <si>
    <t>План работ и услуг по содержанию и ремонту общего имущества МКД на 2021 год по адресу:                                                                                            С. Поляна, 27 корпус 1</t>
  </si>
  <si>
    <t>ремонт кровли по заявкам</t>
  </si>
  <si>
    <t>поверка ОДПУ</t>
  </si>
  <si>
    <t>Остаток денежных средств на текущий ремонт МКД  с 2020 года</t>
  </si>
  <si>
    <t>ПАО «ЭР-Телеком холдинг»</t>
  </si>
  <si>
    <t>АО "ТТК"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</si>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</sst>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000000"/>
  </numFmts>
  <fonts count="14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144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4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6" fontId="6" fillId="0" borderId="2" xfId="21" applyNumberFormat="1" applyFont="1" applyBorder="1" applyAlignment="1" applyProtection="1">
      <alignment wrapText="1"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4" fontId="10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4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11" fillId="0" borderId="0" xfId="21" applyFont="1" applyProtection="1">
      <alignment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 vertical="center"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8" fontId="6" fillId="0" borderId="2" xfId="21" applyNumberFormat="1" applyFont="1" applyBorder="1" applyAlignment="1" applyProtection="1">
      <alignment wrapText="1"/>
      <protection/>
    </xf>
    <xf numFmtId="165" fontId="6" fillId="3" borderId="2" xfId="21" applyNumberFormat="1" applyFont="1" applyFill="1" applyBorder="1" applyAlignment="1" applyProtection="1">
      <alignment horizontal="center"/>
      <protection/>
    </xf>
    <xf numFmtId="165" fontId="6" fillId="0" borderId="7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12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12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12" fillId="0" borderId="2" xfId="21" applyNumberFormat="1" applyFont="1" applyBorder="1" applyProtection="1">
      <alignment/>
      <protection/>
    </xf>
    <xf numFmtId="165" fontId="13" fillId="0" borderId="2" xfId="21" applyNumberFormat="1" applyFont="1" applyBorder="1" applyProtection="1">
      <alignment/>
      <protection/>
    </xf>
    <xf numFmtId="164" fontId="4" fillId="0" borderId="0" xfId="21" applyFont="1" applyBorder="1" applyProtection="1">
      <alignment/>
      <protection/>
    </xf>
    <xf numFmtId="165" fontId="12" fillId="0" borderId="6" xfId="21" applyNumberFormat="1" applyFont="1" applyBorder="1" applyAlignment="1" applyProtection="1">
      <alignment/>
      <protection/>
    </xf>
    <xf numFmtId="165" fontId="8" fillId="0" borderId="8" xfId="21" applyNumberFormat="1" applyFont="1" applyBorder="1" applyAlignment="1" applyProtection="1">
      <alignment horizontal="left" vertical="center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6" fillId="0" borderId="0" xfId="21" applyNumberFormat="1" applyFont="1" applyProtection="1">
      <alignment/>
      <protection/>
    </xf>
    <xf numFmtId="165" fontId="6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Border="1" applyProtection="1">
      <alignment/>
      <protection/>
    </xf>
    <xf numFmtId="164" fontId="2" fillId="0" borderId="0" xfId="2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5" fontId="1" fillId="0" borderId="0" xfId="20" applyFill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6" fontId="6" fillId="4" borderId="2" xfId="21" applyNumberFormat="1" applyFont="1" applyFill="1" applyBorder="1" applyAlignment="1" applyProtection="1">
      <alignment wrapText="1"/>
      <protection locked="0"/>
    </xf>
    <xf numFmtId="165" fontId="6" fillId="4" borderId="2" xfId="21" applyNumberFormat="1" applyFont="1" applyFill="1" applyBorder="1" applyAlignment="1" applyProtection="1">
      <alignment horizontal="center"/>
      <protection/>
    </xf>
    <xf numFmtId="166" fontId="6" fillId="0" borderId="2" xfId="21" applyNumberFormat="1" applyFont="1" applyBorder="1" applyAlignment="1" applyProtection="1">
      <alignment wrapText="1"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4" fontId="6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7" fillId="0" borderId="0" xfId="21" applyFont="1" applyProtection="1">
      <alignment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 vertical="center"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8" fillId="2" borderId="2" xfId="21" applyNumberFormat="1" applyFont="1" applyFill="1" applyBorder="1" applyAlignment="1" applyProtection="1">
      <alignment horizontal="left" vertical="center" wrapText="1"/>
      <protection locked="0"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6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6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4" fontId="3" fillId="0" borderId="0" xfId="21" applyFont="1" applyBorder="1" applyProtection="1">
      <alignment/>
      <protection/>
    </xf>
    <xf numFmtId="165" fontId="6" fillId="0" borderId="6" xfId="21" applyNumberFormat="1" applyFont="1" applyBorder="1" applyAlignment="1" applyProtection="1">
      <alignment/>
      <protection/>
    </xf>
    <xf numFmtId="165" fontId="8" fillId="0" borderId="8" xfId="21" applyNumberFormat="1" applyFont="1" applyBorder="1" applyAlignment="1" applyProtection="1">
      <alignment horizontal="left" vertical="center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1" name="Text Box 1"/>
        <xdr:cNvSpPr>
          <a:spLocks/>
        </xdr:cNvSpPr>
      </xdr:nvSpPr>
      <xdr:spPr>
        <a:xfrm>
          <a:off x="6543675" y="1466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2" name="Text Box 1"/>
        <xdr:cNvSpPr>
          <a:spLocks/>
        </xdr:cNvSpPr>
      </xdr:nvSpPr>
      <xdr:spPr>
        <a:xfrm>
          <a:off x="6543675" y="1466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1" name="Text Box 1"/>
        <xdr:cNvSpPr>
          <a:spLocks/>
        </xdr:cNvSpPr>
      </xdr:nvSpPr>
      <xdr:spPr>
        <a:xfrm>
          <a:off x="6629400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2" name="Text Box 1"/>
        <xdr:cNvSpPr>
          <a:spLocks/>
        </xdr:cNvSpPr>
      </xdr:nvSpPr>
      <xdr:spPr>
        <a:xfrm>
          <a:off x="6629400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28">
      <selection activeCell="D33" sqref="D33"/>
    </sheetView>
  </sheetViews>
  <sheetFormatPr defaultColWidth="9.140625" defaultRowHeight="12.75"/>
  <cols>
    <col min="1" max="1" width="3.7109375" style="1" customWidth="1"/>
    <col min="2" max="2" width="45.8515625" style="1" customWidth="1"/>
    <col min="3" max="3" width="12.140625" style="1" customWidth="1"/>
    <col min="4" max="4" width="7.421875" style="1" customWidth="1"/>
    <col min="5" max="5" width="12.421875" style="1" customWidth="1"/>
    <col min="6" max="6" width="16.140625" style="1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6" ht="12.75">
      <c r="B1" s="3" t="s">
        <v>0</v>
      </c>
      <c r="C1" s="3"/>
      <c r="E1" s="2"/>
      <c r="F1" s="2"/>
    </row>
    <row r="2" spans="1:6" ht="27" customHeight="1">
      <c r="A2" s="4" t="s">
        <v>1</v>
      </c>
      <c r="B2" s="4"/>
      <c r="C2" s="4"/>
      <c r="D2" s="4"/>
      <c r="E2" s="4"/>
      <c r="F2" s="4"/>
    </row>
    <row r="3" spans="2:6" ht="12.75">
      <c r="B3" s="5" t="s">
        <v>2</v>
      </c>
      <c r="C3" s="6" t="s">
        <v>3</v>
      </c>
      <c r="D3" s="6"/>
      <c r="E3" s="6"/>
      <c r="F3" s="7"/>
    </row>
    <row r="4" spans="2:6" ht="12.75">
      <c r="B4" s="5" t="s">
        <v>4</v>
      </c>
      <c r="C4" s="8">
        <v>1</v>
      </c>
      <c r="D4" s="8"/>
      <c r="E4" s="8"/>
      <c r="F4" s="9"/>
    </row>
    <row r="5" spans="2:6" ht="12.75">
      <c r="B5" s="10" t="s">
        <v>5</v>
      </c>
      <c r="C5" s="8">
        <v>3253.5</v>
      </c>
      <c r="D5" s="8"/>
      <c r="E5" s="8"/>
      <c r="F5" s="9"/>
    </row>
    <row r="6" spans="2:6" ht="12.75">
      <c r="B6" s="10" t="s">
        <v>6</v>
      </c>
      <c r="C6" s="11">
        <v>507.25</v>
      </c>
      <c r="D6" s="12"/>
      <c r="E6" s="13"/>
      <c r="F6" s="9"/>
    </row>
    <row r="7" spans="2:6" ht="12.75">
      <c r="B7" s="14" t="s">
        <v>7</v>
      </c>
      <c r="C7" s="15">
        <v>833029.91</v>
      </c>
      <c r="D7" s="16"/>
      <c r="E7" s="17"/>
      <c r="F7" s="18"/>
    </row>
    <row r="8" spans="2:6" ht="12.75">
      <c r="B8" s="14" t="s">
        <v>8</v>
      </c>
      <c r="C8" s="19">
        <v>1</v>
      </c>
      <c r="D8" s="20"/>
      <c r="E8" s="20"/>
      <c r="F8" s="18"/>
    </row>
    <row r="9" spans="2:5" ht="12.75">
      <c r="B9" s="21" t="s">
        <v>9</v>
      </c>
      <c r="C9" s="22">
        <v>10</v>
      </c>
      <c r="D9" s="23"/>
      <c r="E9" s="24"/>
    </row>
    <row r="10" spans="2:5" ht="12.75">
      <c r="B10" s="21" t="s">
        <v>10</v>
      </c>
      <c r="C10" s="22">
        <v>107965.44</v>
      </c>
      <c r="D10" s="23"/>
      <c r="E10" s="24"/>
    </row>
    <row r="11" spans="2:5" ht="12.75">
      <c r="B11" s="21" t="s">
        <v>11</v>
      </c>
      <c r="C11" s="25">
        <f>C5*C9*12</f>
        <v>390420</v>
      </c>
      <c r="D11" s="23">
        <f>C11/12</f>
        <v>32535</v>
      </c>
      <c r="E11" s="24"/>
    </row>
    <row r="12" spans="1:6" ht="18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46.5" customHeight="1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15096.24</v>
      </c>
      <c r="D14" s="32">
        <v>4.64</v>
      </c>
      <c r="E14" s="32">
        <f>C14*12</f>
        <v>181154.88</v>
      </c>
      <c r="F14" s="32">
        <f>C14*12</f>
        <v>181154.88</v>
      </c>
    </row>
    <row r="15" spans="1:6" ht="12.75">
      <c r="A15" s="33" t="s">
        <v>21</v>
      </c>
      <c r="B15" s="34" t="s">
        <v>22</v>
      </c>
      <c r="C15" s="32">
        <f>D15*C5</f>
        <v>2179.8450000000003</v>
      </c>
      <c r="D15" s="32">
        <v>0.67</v>
      </c>
      <c r="E15" s="32">
        <f>C15*12</f>
        <v>26158.140000000003</v>
      </c>
      <c r="F15" s="32">
        <f>C15*12</f>
        <v>26158.140000000003</v>
      </c>
    </row>
    <row r="16" spans="1:6" ht="12.75">
      <c r="A16" s="33" t="s">
        <v>23</v>
      </c>
      <c r="B16" s="34" t="s">
        <v>24</v>
      </c>
      <c r="C16" s="32">
        <v>1350</v>
      </c>
      <c r="D16" s="32">
        <f>C16/C5</f>
        <v>0.4149377593360996</v>
      </c>
      <c r="E16" s="32">
        <f>C16*12</f>
        <v>16200</v>
      </c>
      <c r="F16" s="32">
        <f>C16*12</f>
        <v>16200</v>
      </c>
    </row>
    <row r="17" spans="1:6" ht="12.75">
      <c r="A17" s="33" t="s">
        <v>25</v>
      </c>
      <c r="B17" s="34" t="s">
        <v>26</v>
      </c>
      <c r="C17" s="32">
        <f>E17/12</f>
        <v>87.74000000000001</v>
      </c>
      <c r="D17" s="32">
        <f>C17/C5</f>
        <v>0.026967880743814357</v>
      </c>
      <c r="E17" s="32">
        <v>1052.88</v>
      </c>
      <c r="F17" s="32">
        <v>1052.88</v>
      </c>
    </row>
    <row r="18" spans="1:6" ht="12.75">
      <c r="A18" s="35" t="s">
        <v>27</v>
      </c>
      <c r="B18" s="36" t="s">
        <v>28</v>
      </c>
      <c r="C18" s="32">
        <f>E18/12</f>
        <v>29.589583333333337</v>
      </c>
      <c r="D18" s="32">
        <f>C18/C5</f>
        <v>0.009094692894831209</v>
      </c>
      <c r="E18" s="32">
        <f>C6*0.7</f>
        <v>355.07500000000005</v>
      </c>
      <c r="F18" s="32">
        <f>C18*12</f>
        <v>355.07500000000005</v>
      </c>
    </row>
    <row r="19" spans="1:6" ht="12.75">
      <c r="A19" s="35" t="s">
        <v>29</v>
      </c>
      <c r="B19" s="36" t="s">
        <v>30</v>
      </c>
      <c r="C19" s="32">
        <f>E19/12</f>
        <v>50.724999999999994</v>
      </c>
      <c r="D19" s="32">
        <f>C19/C5</f>
        <v>0.015590902105424926</v>
      </c>
      <c r="E19" s="32">
        <f>C6*1.2</f>
        <v>608.6999999999999</v>
      </c>
      <c r="F19" s="32">
        <f>C19*12</f>
        <v>608.6999999999999</v>
      </c>
    </row>
    <row r="20" spans="1:6" s="38" customFormat="1" ht="12.75">
      <c r="A20" s="35" t="s">
        <v>31</v>
      </c>
      <c r="B20" s="36" t="s">
        <v>32</v>
      </c>
      <c r="C20" s="32">
        <f>C11*0.12/12</f>
        <v>3904.2000000000003</v>
      </c>
      <c r="D20" s="32">
        <f>C20/C5</f>
        <v>1.2000000000000002</v>
      </c>
      <c r="E20" s="37">
        <f>C11*0.12</f>
        <v>46850.4</v>
      </c>
      <c r="F20" s="32">
        <f>C20*12</f>
        <v>46850.4</v>
      </c>
    </row>
    <row r="21" spans="1:6" ht="12.75">
      <c r="A21" s="35" t="s">
        <v>33</v>
      </c>
      <c r="B21" s="36" t="s">
        <v>34</v>
      </c>
      <c r="C21" s="32">
        <f>C11*0.009/12</f>
        <v>292.815</v>
      </c>
      <c r="D21" s="32">
        <f>C21/C5</f>
        <v>0.09</v>
      </c>
      <c r="E21" s="37">
        <f>C11*0.009</f>
        <v>3513.78</v>
      </c>
      <c r="F21" s="32">
        <f>C21*12</f>
        <v>3513.7799999999997</v>
      </c>
    </row>
    <row r="22" spans="1:6" s="38" customFormat="1" ht="12.75">
      <c r="A22" s="35" t="s">
        <v>35</v>
      </c>
      <c r="B22" s="36" t="s">
        <v>36</v>
      </c>
      <c r="C22" s="32">
        <f>E22/12</f>
        <v>813.375</v>
      </c>
      <c r="D22" s="32">
        <f>C22/C5</f>
        <v>0.25</v>
      </c>
      <c r="E22" s="37">
        <f>C11*0.025</f>
        <v>9760.5</v>
      </c>
      <c r="F22" s="32">
        <f>C22*12</f>
        <v>9760.5</v>
      </c>
    </row>
    <row r="23" spans="1:6" s="43" customFormat="1" ht="12.75">
      <c r="A23" s="39" t="s">
        <v>37</v>
      </c>
      <c r="B23" s="40" t="s">
        <v>38</v>
      </c>
      <c r="C23" s="41">
        <f>E23/12</f>
        <v>694.1915916666667</v>
      </c>
      <c r="D23" s="41">
        <f>E23/C5/12</f>
        <v>0.2133676322934276</v>
      </c>
      <c r="E23" s="42">
        <f>C7*0.01</f>
        <v>8330.2991</v>
      </c>
      <c r="F23" s="32">
        <f>C23*12</f>
        <v>8330.2991</v>
      </c>
    </row>
    <row r="24" spans="1:6" s="46" customFormat="1" ht="12.75">
      <c r="A24" s="44"/>
      <c r="B24" s="23" t="s">
        <v>39</v>
      </c>
      <c r="C24" s="45">
        <f>SUM(C14:C23)</f>
        <v>24498.721175</v>
      </c>
      <c r="D24" s="45">
        <f>SUM(D14:D23)</f>
        <v>7.5299588673735975</v>
      </c>
      <c r="E24" s="45">
        <f>SUM(E14:E23)</f>
        <v>293984.6541</v>
      </c>
      <c r="F24" s="45">
        <f>SUM(F14:F23)</f>
        <v>293984.6541</v>
      </c>
    </row>
    <row r="25" spans="1:6" ht="12.75">
      <c r="A25" s="35"/>
      <c r="B25" s="47" t="s">
        <v>40</v>
      </c>
      <c r="C25" s="48">
        <f>(C9-D24)*C5</f>
        <v>8036.278825</v>
      </c>
      <c r="D25" s="48">
        <f>C25/C5</f>
        <v>2.4700411326264025</v>
      </c>
      <c r="E25" s="48"/>
      <c r="F25" s="48">
        <f>C25*12</f>
        <v>96435.3459</v>
      </c>
    </row>
    <row r="26" spans="1:6" ht="17.25" customHeight="1">
      <c r="A26" s="49" t="s">
        <v>41</v>
      </c>
      <c r="B26" s="50" t="s">
        <v>42</v>
      </c>
      <c r="C26" s="32"/>
      <c r="D26" s="32"/>
      <c r="E26" s="37"/>
      <c r="F26" s="37"/>
    </row>
    <row r="27" spans="1:6" ht="12.75" hidden="1">
      <c r="A27" s="49"/>
      <c r="B27" s="50"/>
      <c r="C27" s="32"/>
      <c r="D27" s="32"/>
      <c r="E27" s="37"/>
      <c r="F27" s="37"/>
    </row>
    <row r="28" spans="1:6" ht="24.75" customHeight="1">
      <c r="A28" s="35" t="s">
        <v>43</v>
      </c>
      <c r="B28" s="36" t="s">
        <v>44</v>
      </c>
      <c r="C28" s="32">
        <f>E28/12</f>
        <v>1166.6666666666667</v>
      </c>
      <c r="D28" s="32">
        <f>C28/C5</f>
        <v>0.35858818708057993</v>
      </c>
      <c r="E28" s="37">
        <v>14000</v>
      </c>
      <c r="F28" s="37"/>
    </row>
    <row r="29" spans="1:6" ht="12.75">
      <c r="A29" s="35" t="s">
        <v>45</v>
      </c>
      <c r="B29" s="36" t="s">
        <v>46</v>
      </c>
      <c r="C29" s="32">
        <f>E29/12</f>
        <v>208.33333333333334</v>
      </c>
      <c r="D29" s="32">
        <f>C29/C5</f>
        <v>0.06403360483581784</v>
      </c>
      <c r="E29" s="37">
        <v>2500</v>
      </c>
      <c r="F29" s="37"/>
    </row>
    <row r="30" spans="1:6" ht="12.75">
      <c r="A30" s="35" t="s">
        <v>47</v>
      </c>
      <c r="B30" s="36" t="s">
        <v>48</v>
      </c>
      <c r="C30" s="32">
        <f>E30/12</f>
        <v>1666.6666666666667</v>
      </c>
      <c r="D30" s="32">
        <f>C30/C5</f>
        <v>0.5122688386865427</v>
      </c>
      <c r="E30" s="37">
        <v>20000</v>
      </c>
      <c r="F30" s="37"/>
    </row>
    <row r="31" spans="1:6" ht="12.75">
      <c r="A31" s="35" t="s">
        <v>49</v>
      </c>
      <c r="B31" s="36" t="s">
        <v>50</v>
      </c>
      <c r="C31" s="32">
        <f>E31/12</f>
        <v>1666.6666666666667</v>
      </c>
      <c r="D31" s="32">
        <f>C31/C5</f>
        <v>0.5122688386865427</v>
      </c>
      <c r="E31" s="37">
        <v>20000</v>
      </c>
      <c r="F31" s="37"/>
    </row>
    <row r="32" spans="1:6" ht="12.75">
      <c r="A32" s="35" t="s">
        <v>51</v>
      </c>
      <c r="B32" s="36" t="s">
        <v>52</v>
      </c>
      <c r="C32" s="32">
        <f>E32/12</f>
        <v>4166.666666666667</v>
      </c>
      <c r="D32" s="32">
        <f>C32/C5</f>
        <v>1.2806720967163567</v>
      </c>
      <c r="E32" s="37">
        <v>50000</v>
      </c>
      <c r="F32" s="37"/>
    </row>
    <row r="33" spans="1:6" ht="12.75">
      <c r="A33" s="35" t="s">
        <v>53</v>
      </c>
      <c r="B33" s="36" t="s">
        <v>54</v>
      </c>
      <c r="C33" s="32">
        <f>E33/12</f>
        <v>2500</v>
      </c>
      <c r="D33" s="32">
        <f>C33/C5</f>
        <v>0.768403258029814</v>
      </c>
      <c r="E33" s="37">
        <v>30000</v>
      </c>
      <c r="F33" s="37"/>
    </row>
    <row r="34" spans="1:6" ht="12.75">
      <c r="A34" s="35" t="s">
        <v>55</v>
      </c>
      <c r="B34" s="36" t="s">
        <v>56</v>
      </c>
      <c r="C34" s="32">
        <f>E34/12</f>
        <v>10333.333333333334</v>
      </c>
      <c r="D34" s="32">
        <f>C34/C5</f>
        <v>3.176066799856565</v>
      </c>
      <c r="E34" s="37">
        <v>124000</v>
      </c>
      <c r="F34" s="37"/>
    </row>
    <row r="35" spans="1:6" ht="12.75">
      <c r="A35" s="33" t="s">
        <v>57</v>
      </c>
      <c r="B35" s="34" t="s">
        <v>58</v>
      </c>
      <c r="C35" s="32">
        <f>E35/12</f>
        <v>7833.333333333333</v>
      </c>
      <c r="D35" s="32">
        <f>C35/C5</f>
        <v>2.4076635418267505</v>
      </c>
      <c r="E35" s="32">
        <v>94000</v>
      </c>
      <c r="F35" s="45"/>
    </row>
    <row r="36" spans="1:6" ht="12.75">
      <c r="A36" s="35" t="s">
        <v>59</v>
      </c>
      <c r="B36" s="36" t="s">
        <v>60</v>
      </c>
      <c r="C36" s="32">
        <f>E36/12</f>
        <v>1333.3333333333333</v>
      </c>
      <c r="D36" s="32">
        <f>C36/C5</f>
        <v>0.40981507094923414</v>
      </c>
      <c r="E36" s="37">
        <v>16000</v>
      </c>
      <c r="F36" s="37"/>
    </row>
    <row r="37" spans="1:6" ht="12.75">
      <c r="A37" s="33" t="s">
        <v>61</v>
      </c>
      <c r="B37" s="51" t="s">
        <v>62</v>
      </c>
      <c r="C37" s="32">
        <f>E37/12</f>
        <v>7500</v>
      </c>
      <c r="D37" s="32">
        <f>C37/C5</f>
        <v>2.305209774089442</v>
      </c>
      <c r="E37" s="52">
        <v>90000</v>
      </c>
      <c r="F37" s="53"/>
    </row>
    <row r="38" spans="1:6" ht="12.75">
      <c r="A38" s="34" t="s">
        <v>63</v>
      </c>
      <c r="B38" s="34" t="s">
        <v>64</v>
      </c>
      <c r="C38" s="32">
        <f>E38/12</f>
        <v>5000</v>
      </c>
      <c r="D38" s="32">
        <f>C38/C5</f>
        <v>1.536806516059628</v>
      </c>
      <c r="E38" s="52">
        <v>60000</v>
      </c>
      <c r="F38" s="32"/>
    </row>
    <row r="39" spans="1:6" ht="12.75">
      <c r="A39" s="34" t="s">
        <v>65</v>
      </c>
      <c r="B39" s="34" t="s">
        <v>66</v>
      </c>
      <c r="C39" s="32">
        <f>E39/12</f>
        <v>2500</v>
      </c>
      <c r="D39" s="32">
        <f>C39/C5</f>
        <v>0.768403258029814</v>
      </c>
      <c r="E39" s="52">
        <v>30000</v>
      </c>
      <c r="F39" s="32"/>
    </row>
    <row r="40" spans="1:6" ht="12.75">
      <c r="A40" s="34" t="s">
        <v>67</v>
      </c>
      <c r="B40" s="34" t="s">
        <v>68</v>
      </c>
      <c r="C40" s="32">
        <f>E40/12</f>
        <v>1262.8141666666668</v>
      </c>
      <c r="D40" s="32">
        <f>C40/C5</f>
        <v>0.38814020798114857</v>
      </c>
      <c r="E40" s="52">
        <v>15153.77</v>
      </c>
      <c r="F40" s="32"/>
    </row>
    <row r="41" spans="1:6" ht="12.75">
      <c r="A41" s="34" t="s">
        <v>69</v>
      </c>
      <c r="B41" s="34"/>
      <c r="C41" s="32">
        <f>E41/12</f>
        <v>2500</v>
      </c>
      <c r="D41" s="32">
        <f>C41/C5</f>
        <v>0.768403258029814</v>
      </c>
      <c r="E41" s="52">
        <v>30000</v>
      </c>
      <c r="F41" s="32"/>
    </row>
    <row r="42" spans="1:6" ht="12.75">
      <c r="A42" s="54"/>
      <c r="B42" s="55" t="s">
        <v>70</v>
      </c>
      <c r="C42" s="56">
        <f>SUM(C28:C41)</f>
        <v>49637.814166666656</v>
      </c>
      <c r="D42" s="56">
        <f>SUM(D28:D41)</f>
        <v>15.25674325085805</v>
      </c>
      <c r="E42" s="56">
        <f>SUM(E28:E41)</f>
        <v>595653.77</v>
      </c>
      <c r="F42" s="57"/>
    </row>
    <row r="43" spans="1:6" ht="12.75">
      <c r="A43" s="33"/>
      <c r="B43" s="54" t="s">
        <v>71</v>
      </c>
      <c r="C43" s="45"/>
      <c r="D43" s="45">
        <f>SUM(D42+D24)</f>
        <v>22.786702118231645</v>
      </c>
      <c r="E43" s="45"/>
      <c r="F43" s="45"/>
    </row>
    <row r="44" spans="1:6" ht="12.75">
      <c r="A44" s="58"/>
      <c r="B44" s="54" t="s">
        <v>72</v>
      </c>
      <c r="C44" s="59"/>
      <c r="D44" s="60"/>
      <c r="E44" s="60"/>
      <c r="F44" s="60"/>
    </row>
    <row r="45" spans="1:6" ht="12.75">
      <c r="A45" s="58"/>
      <c r="B45" s="33" t="s">
        <v>73</v>
      </c>
      <c r="C45" s="61">
        <f>600*12</f>
        <v>7200</v>
      </c>
      <c r="D45" s="60"/>
      <c r="E45" s="60"/>
      <c r="F45" s="60"/>
    </row>
    <row r="46" spans="1:6" ht="12.75">
      <c r="A46" s="58"/>
      <c r="B46" s="34" t="s">
        <v>74</v>
      </c>
      <c r="C46" s="61">
        <f>12*600</f>
        <v>7200</v>
      </c>
      <c r="D46" s="60"/>
      <c r="E46" s="60"/>
      <c r="F46" s="60"/>
    </row>
    <row r="47" spans="1:6" ht="12.75">
      <c r="A47" s="58"/>
      <c r="B47" s="54" t="s">
        <v>75</v>
      </c>
      <c r="C47" s="61"/>
      <c r="D47" s="60"/>
      <c r="E47" s="60"/>
      <c r="F47" s="60"/>
    </row>
    <row r="48" spans="1:6" ht="12.75">
      <c r="A48" s="58"/>
      <c r="B48" s="34" t="s">
        <v>76</v>
      </c>
      <c r="C48" s="62">
        <f>4800*12</f>
        <v>57600</v>
      </c>
      <c r="D48" s="60"/>
      <c r="E48" s="60"/>
      <c r="F48" s="60"/>
    </row>
    <row r="49" spans="1:6" ht="12.75">
      <c r="A49" s="58"/>
      <c r="B49" s="34" t="s">
        <v>77</v>
      </c>
      <c r="C49" s="61">
        <f>2124*12</f>
        <v>25488</v>
      </c>
      <c r="D49" s="60"/>
      <c r="E49" s="60"/>
      <c r="F49" s="60"/>
    </row>
    <row r="50" spans="1:6" ht="12.75">
      <c r="A50" s="58"/>
      <c r="B50" s="34" t="s">
        <v>78</v>
      </c>
      <c r="C50" s="61">
        <f>2100*12</f>
        <v>25200</v>
      </c>
      <c r="D50" s="60"/>
      <c r="E50" s="60"/>
      <c r="F50" s="60"/>
    </row>
    <row r="51" spans="1:5" s="2" customFormat="1" ht="12.75">
      <c r="A51" s="58"/>
      <c r="B51" s="63" t="s">
        <v>79</v>
      </c>
      <c r="C51" s="64">
        <f>SUM(C44:C50)</f>
        <v>122688</v>
      </c>
      <c r="D51" s="60"/>
      <c r="E51" s="65"/>
    </row>
    <row r="52" spans="1:5" s="2" customFormat="1" ht="0.75" customHeight="1">
      <c r="A52" s="58"/>
      <c r="B52" s="66"/>
      <c r="C52" s="66"/>
      <c r="D52" s="66"/>
      <c r="E52" s="66"/>
    </row>
    <row r="53" spans="1:5" s="2" customFormat="1" ht="39.75" customHeight="1">
      <c r="A53" s="58"/>
      <c r="B53" s="67" t="s">
        <v>80</v>
      </c>
      <c r="C53" s="67"/>
      <c r="D53" s="67"/>
      <c r="E53" s="67"/>
    </row>
    <row r="54" spans="1:6" ht="63" customHeight="1">
      <c r="A54" s="68" t="s">
        <v>81</v>
      </c>
      <c r="B54" s="68"/>
      <c r="C54" s="69"/>
      <c r="D54" s="68"/>
      <c r="E54" s="60"/>
      <c r="F54" s="60"/>
    </row>
    <row r="55" spans="1:6" ht="12.75">
      <c r="A55" s="70"/>
      <c r="B55" s="70"/>
      <c r="C55" s="69"/>
      <c r="D55" s="71"/>
      <c r="E55" s="71"/>
      <c r="F55" s="71"/>
    </row>
    <row r="56" spans="1:6" ht="12.75">
      <c r="A56" s="72"/>
      <c r="B56" s="72"/>
      <c r="C56" s="69"/>
      <c r="D56" s="69"/>
      <c r="E56" s="69"/>
      <c r="F56" s="69"/>
    </row>
    <row r="57" spans="1:6" ht="12.75">
      <c r="A57" s="72"/>
      <c r="B57" s="72"/>
      <c r="C57" s="69"/>
      <c r="D57" s="69"/>
      <c r="E57" s="69"/>
      <c r="F57" s="69"/>
    </row>
    <row r="58" spans="1:6" ht="12.75">
      <c r="A58" s="72"/>
      <c r="B58" s="72"/>
      <c r="C58" s="69"/>
      <c r="D58" s="69"/>
      <c r="E58" s="69"/>
      <c r="F58" s="69"/>
    </row>
    <row r="59" spans="1:6" ht="12.75">
      <c r="A59" s="72"/>
      <c r="B59" s="72"/>
      <c r="C59" s="69"/>
      <c r="D59" s="69"/>
      <c r="E59" s="69"/>
      <c r="F59" s="69"/>
    </row>
    <row r="60" spans="1:6" ht="12.75">
      <c r="A60" s="72"/>
      <c r="B60" s="72"/>
      <c r="C60" s="69"/>
      <c r="D60" s="69"/>
      <c r="E60" s="69"/>
      <c r="F60" s="69"/>
    </row>
    <row r="61" spans="1:6" s="73" customFormat="1" ht="12.75">
      <c r="A61" s="72"/>
      <c r="B61" s="72"/>
      <c r="C61" s="69"/>
      <c r="D61" s="69"/>
      <c r="E61" s="69"/>
      <c r="F61" s="69"/>
    </row>
    <row r="62" spans="1:6" s="73" customFormat="1" ht="12.75">
      <c r="A62" s="72"/>
      <c r="B62" s="72"/>
      <c r="C62" s="69"/>
      <c r="D62" s="69"/>
      <c r="E62" s="69"/>
      <c r="F62" s="69"/>
    </row>
    <row r="63" spans="1:6" s="73" customFormat="1" ht="12.75">
      <c r="A63" s="72"/>
      <c r="B63" s="72"/>
      <c r="C63" s="69"/>
      <c r="D63" s="69"/>
      <c r="E63" s="69"/>
      <c r="F63" s="69"/>
    </row>
    <row r="64" spans="1:6" s="73" customFormat="1" ht="12.75">
      <c r="A64" s="72"/>
      <c r="B64" s="72"/>
      <c r="C64" s="69"/>
      <c r="D64" s="69"/>
      <c r="E64" s="69"/>
      <c r="F64" s="69"/>
    </row>
    <row r="65" spans="1:6" s="73" customFormat="1" ht="12.75">
      <c r="A65" s="72"/>
      <c r="B65" s="72"/>
      <c r="C65" s="69"/>
      <c r="D65" s="69"/>
      <c r="E65" s="69"/>
      <c r="F65" s="69"/>
    </row>
    <row r="66" spans="1:6" s="73" customFormat="1" ht="12.75">
      <c r="A66" s="72"/>
      <c r="B66" s="72"/>
      <c r="C66" s="69"/>
      <c r="D66" s="69"/>
      <c r="E66" s="69"/>
      <c r="F66" s="69"/>
    </row>
    <row r="67" spans="1:6" s="73" customFormat="1" ht="12.75">
      <c r="A67" s="1"/>
      <c r="B67" s="1"/>
      <c r="C67" s="69"/>
      <c r="D67" s="69"/>
      <c r="E67" s="69"/>
      <c r="F67" s="69"/>
    </row>
    <row r="68" spans="1:6" s="73" customFormat="1" ht="12.75">
      <c r="A68" s="1"/>
      <c r="B68" s="1"/>
      <c r="C68" s="69"/>
      <c r="D68" s="69"/>
      <c r="E68" s="69"/>
      <c r="F68" s="69"/>
    </row>
    <row r="69" spans="1:6" s="73" customFormat="1" ht="12.75">
      <c r="A69" s="1"/>
      <c r="B69" s="1"/>
      <c r="C69" s="69"/>
      <c r="D69" s="69"/>
      <c r="E69" s="69"/>
      <c r="F69" s="69"/>
    </row>
    <row r="70" spans="1:6" s="73" customFormat="1" ht="12.75">
      <c r="A70" s="1"/>
      <c r="B70" s="1"/>
      <c r="C70" s="69"/>
      <c r="D70" s="69"/>
      <c r="E70" s="69"/>
      <c r="F70" s="69"/>
    </row>
    <row r="71" spans="1:6" s="73" customFormat="1" ht="12.75">
      <c r="A71" s="1"/>
      <c r="B71" s="1"/>
      <c r="C71" s="69"/>
      <c r="D71" s="69"/>
      <c r="E71" s="69"/>
      <c r="F71" s="69"/>
    </row>
    <row r="72" spans="1:6" s="73" customFormat="1" ht="12.75">
      <c r="A72" s="1"/>
      <c r="B72" s="1"/>
      <c r="C72" s="69"/>
      <c r="D72" s="69"/>
      <c r="E72" s="69"/>
      <c r="F72" s="69"/>
    </row>
    <row r="73" spans="1:6" s="73" customFormat="1" ht="12.75">
      <c r="A73" s="1"/>
      <c r="B73" s="1"/>
      <c r="C73" s="69"/>
      <c r="D73" s="69"/>
      <c r="E73" s="69"/>
      <c r="F73" s="69"/>
    </row>
    <row r="74" spans="1:6" s="73" customFormat="1" ht="12.75">
      <c r="A74" s="1"/>
      <c r="B74" s="1"/>
      <c r="C74" s="69"/>
      <c r="D74" s="69"/>
      <c r="E74" s="69"/>
      <c r="F74" s="69"/>
    </row>
    <row r="75" spans="1:6" s="73" customFormat="1" ht="12.75">
      <c r="A75" s="1"/>
      <c r="B75" s="1"/>
      <c r="C75" s="69"/>
      <c r="D75" s="69"/>
      <c r="E75" s="69"/>
      <c r="F75" s="69"/>
    </row>
    <row r="76" spans="1:6" s="73" customFormat="1" ht="12.75">
      <c r="A76" s="1"/>
      <c r="B76" s="1"/>
      <c r="C76" s="69"/>
      <c r="D76" s="69"/>
      <c r="E76" s="69"/>
      <c r="F76" s="69"/>
    </row>
    <row r="77" spans="1:6" s="73" customFormat="1" ht="12.75">
      <c r="A77" s="1"/>
      <c r="B77" s="1"/>
      <c r="C77" s="69"/>
      <c r="D77" s="69"/>
      <c r="E77" s="69"/>
      <c r="F77" s="69"/>
    </row>
    <row r="78" spans="1:6" s="73" customFormat="1" ht="12.75">
      <c r="A78" s="1"/>
      <c r="B78" s="1"/>
      <c r="C78" s="69"/>
      <c r="D78" s="69"/>
      <c r="E78" s="69"/>
      <c r="F78" s="69"/>
    </row>
    <row r="79" spans="1:6" s="73" customFormat="1" ht="12.75">
      <c r="A79" s="1"/>
      <c r="B79" s="1"/>
      <c r="C79" s="69"/>
      <c r="D79" s="69"/>
      <c r="E79" s="69"/>
      <c r="F79" s="69"/>
    </row>
    <row r="80" spans="1:6" s="73" customFormat="1" ht="12.75">
      <c r="A80" s="1"/>
      <c r="B80" s="1"/>
      <c r="C80" s="69"/>
      <c r="D80" s="69"/>
      <c r="E80" s="69"/>
      <c r="F80" s="69"/>
    </row>
    <row r="81" spans="1:6" s="73" customFormat="1" ht="12.75">
      <c r="A81" s="1"/>
      <c r="B81" s="1"/>
      <c r="C81" s="69"/>
      <c r="D81" s="69"/>
      <c r="E81" s="69"/>
      <c r="F81" s="69"/>
    </row>
    <row r="82" spans="1:6" s="73" customFormat="1" ht="12.75">
      <c r="A82" s="1"/>
      <c r="B82" s="1"/>
      <c r="C82" s="69"/>
      <c r="D82" s="69"/>
      <c r="E82" s="69"/>
      <c r="F82" s="69"/>
    </row>
    <row r="83" spans="1:6" s="73" customFormat="1" ht="12.75">
      <c r="A83" s="1"/>
      <c r="B83" s="1"/>
      <c r="C83" s="69"/>
      <c r="D83" s="69"/>
      <c r="E83" s="69"/>
      <c r="F83" s="69"/>
    </row>
    <row r="84" spans="1:6" s="73" customFormat="1" ht="12.75">
      <c r="A84" s="1"/>
      <c r="B84" s="1"/>
      <c r="C84" s="69"/>
      <c r="D84" s="69"/>
      <c r="E84" s="69"/>
      <c r="F84" s="69"/>
    </row>
    <row r="85" spans="1:6" s="73" customFormat="1" ht="12.75">
      <c r="A85" s="1"/>
      <c r="B85" s="1"/>
      <c r="C85" s="69"/>
      <c r="D85" s="69"/>
      <c r="E85" s="69"/>
      <c r="F85" s="69"/>
    </row>
    <row r="86" spans="1:6" s="73" customFormat="1" ht="12.75">
      <c r="A86" s="1"/>
      <c r="B86" s="1"/>
      <c r="C86" s="69"/>
      <c r="D86" s="69"/>
      <c r="E86" s="69"/>
      <c r="F86" s="69"/>
    </row>
    <row r="87" spans="1:6" s="73" customFormat="1" ht="12.75">
      <c r="A87" s="1"/>
      <c r="B87" s="1"/>
      <c r="C87" s="69"/>
      <c r="D87" s="69"/>
      <c r="E87" s="69"/>
      <c r="F87" s="69"/>
    </row>
    <row r="88" spans="1:6" s="73" customFormat="1" ht="12.75">
      <c r="A88" s="1"/>
      <c r="B88" s="1"/>
      <c r="C88" s="69"/>
      <c r="D88" s="69"/>
      <c r="E88" s="69"/>
      <c r="F88" s="69"/>
    </row>
    <row r="89" spans="1:6" s="73" customFormat="1" ht="12.75">
      <c r="A89" s="1"/>
      <c r="B89" s="1"/>
      <c r="C89" s="69"/>
      <c r="D89" s="69"/>
      <c r="E89" s="69"/>
      <c r="F89" s="69"/>
    </row>
    <row r="90" spans="1:6" s="73" customFormat="1" ht="12.75">
      <c r="A90" s="1"/>
      <c r="B90" s="1"/>
      <c r="C90" s="69"/>
      <c r="D90" s="69"/>
      <c r="E90" s="69"/>
      <c r="F90" s="69"/>
    </row>
    <row r="91" spans="1:6" s="73" customFormat="1" ht="12.75">
      <c r="A91" s="1"/>
      <c r="B91" s="1"/>
      <c r="C91" s="69"/>
      <c r="D91" s="69"/>
      <c r="E91" s="69"/>
      <c r="F91" s="69"/>
    </row>
    <row r="92" spans="1:6" s="73" customFormat="1" ht="12.75">
      <c r="A92" s="1"/>
      <c r="B92" s="1"/>
      <c r="C92" s="69"/>
      <c r="D92" s="69"/>
      <c r="E92" s="69"/>
      <c r="F92" s="69"/>
    </row>
    <row r="93" spans="1:6" s="73" customFormat="1" ht="12.75">
      <c r="A93" s="1"/>
      <c r="B93" s="1"/>
      <c r="C93" s="69"/>
      <c r="D93" s="69"/>
      <c r="E93" s="69"/>
      <c r="F93" s="69"/>
    </row>
    <row r="94" spans="1:6" s="73" customFormat="1" ht="12.75">
      <c r="A94" s="1"/>
      <c r="B94" s="1"/>
      <c r="C94" s="69"/>
      <c r="D94" s="69"/>
      <c r="E94" s="69"/>
      <c r="F94" s="69"/>
    </row>
    <row r="95" spans="1:6" s="73" customFormat="1" ht="12.75">
      <c r="A95" s="1"/>
      <c r="B95" s="1"/>
      <c r="C95" s="69"/>
      <c r="D95" s="69"/>
      <c r="E95" s="69"/>
      <c r="F95" s="69"/>
    </row>
    <row r="96" spans="1:6" s="73" customFormat="1" ht="12.75">
      <c r="A96" s="1"/>
      <c r="B96" s="1"/>
      <c r="C96" s="69"/>
      <c r="D96" s="69"/>
      <c r="E96" s="69"/>
      <c r="F96" s="69"/>
    </row>
    <row r="97" spans="1:6" s="73" customFormat="1" ht="12.75">
      <c r="A97" s="1"/>
      <c r="B97" s="1"/>
      <c r="C97" s="69"/>
      <c r="D97" s="69"/>
      <c r="E97" s="69"/>
      <c r="F97" s="69"/>
    </row>
    <row r="98" spans="1:6" s="73" customFormat="1" ht="12.75">
      <c r="A98" s="1"/>
      <c r="B98" s="1"/>
      <c r="C98" s="1"/>
      <c r="D98" s="69"/>
      <c r="E98" s="69"/>
      <c r="F98" s="69"/>
    </row>
    <row r="99" spans="1:6" s="73" customFormat="1" ht="12.75">
      <c r="A99" s="1"/>
      <c r="B99" s="1"/>
      <c r="C99" s="1"/>
      <c r="D99" s="69"/>
      <c r="E99" s="69"/>
      <c r="F99" s="69"/>
    </row>
    <row r="100" spans="1:6" s="73" customFormat="1" ht="12.75">
      <c r="A100" s="1"/>
      <c r="B100" s="1"/>
      <c r="C100" s="1"/>
      <c r="D100" s="69"/>
      <c r="E100" s="69"/>
      <c r="F100" s="69"/>
    </row>
    <row r="101" spans="1:6" s="73" customFormat="1" ht="12.75">
      <c r="A101" s="1"/>
      <c r="B101" s="1"/>
      <c r="C101" s="1"/>
      <c r="D101" s="69"/>
      <c r="E101" s="69"/>
      <c r="F101" s="69"/>
    </row>
    <row r="102" spans="1:6" s="73" customFormat="1" ht="12.75">
      <c r="A102" s="1"/>
      <c r="B102" s="1"/>
      <c r="C102" s="1"/>
      <c r="D102" s="69"/>
      <c r="E102" s="69"/>
      <c r="F102" s="69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52:E52"/>
    <mergeCell ref="B53:E53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3.7109375" style="75" customWidth="1"/>
    <col min="2" max="2" width="45.57421875" style="75" customWidth="1"/>
    <col min="3" max="3" width="12.140625" style="75" customWidth="1"/>
    <col min="4" max="4" width="9.00390625" style="75" customWidth="1"/>
    <col min="5" max="5" width="12.421875" style="75" customWidth="1"/>
    <col min="6" max="6" width="16.140625" style="75" customWidth="1"/>
    <col min="7" max="7" width="11.140625" style="75" customWidth="1"/>
    <col min="8" max="8" width="13.00390625" style="75" customWidth="1"/>
    <col min="9" max="16384" width="8.8515625" style="75" customWidth="1"/>
  </cols>
  <sheetData>
    <row r="1" spans="2:3" ht="12.75">
      <c r="B1" s="76" t="s">
        <v>0</v>
      </c>
      <c r="C1" s="76"/>
    </row>
    <row r="2" spans="1:6" ht="24" customHeight="1">
      <c r="A2" s="77" t="s">
        <v>82</v>
      </c>
      <c r="B2" s="77"/>
      <c r="C2" s="77"/>
      <c r="D2" s="77"/>
      <c r="E2" s="77"/>
      <c r="F2" s="77"/>
    </row>
    <row r="3" spans="2:8" ht="12.75">
      <c r="B3" s="78" t="s">
        <v>2</v>
      </c>
      <c r="C3" s="79" t="s">
        <v>3</v>
      </c>
      <c r="D3" s="79"/>
      <c r="E3" s="79"/>
      <c r="F3" s="80"/>
      <c r="H3" s="81"/>
    </row>
    <row r="4" spans="2:8" ht="12.75">
      <c r="B4" s="78" t="s">
        <v>4</v>
      </c>
      <c r="C4" s="82">
        <v>1</v>
      </c>
      <c r="D4" s="82"/>
      <c r="E4" s="82"/>
      <c r="F4" s="83"/>
      <c r="H4" s="81"/>
    </row>
    <row r="5" spans="2:8" ht="12.75">
      <c r="B5" s="84" t="s">
        <v>5</v>
      </c>
      <c r="C5" s="82">
        <v>3253.5</v>
      </c>
      <c r="D5" s="82"/>
      <c r="E5" s="82"/>
      <c r="F5" s="83"/>
      <c r="H5" s="81"/>
    </row>
    <row r="6" spans="2:6" ht="12.75">
      <c r="B6" s="84" t="s">
        <v>6</v>
      </c>
      <c r="C6" s="85">
        <v>507.25</v>
      </c>
      <c r="D6" s="86"/>
      <c r="E6" s="87"/>
      <c r="F6" s="83"/>
    </row>
    <row r="7" spans="2:6" ht="12.75">
      <c r="B7" s="88" t="s">
        <v>7</v>
      </c>
      <c r="C7" s="89">
        <v>1102302.14</v>
      </c>
      <c r="D7" s="90"/>
      <c r="E7" s="91"/>
      <c r="F7" s="92"/>
    </row>
    <row r="8" spans="2:6" ht="12.75">
      <c r="B8" s="88" t="s">
        <v>8</v>
      </c>
      <c r="C8" s="93">
        <v>1</v>
      </c>
      <c r="D8" s="94"/>
      <c r="E8" s="94"/>
      <c r="F8" s="92"/>
    </row>
    <row r="9" spans="2:5" ht="12.75">
      <c r="B9" s="95" t="s">
        <v>9</v>
      </c>
      <c r="C9" s="96">
        <v>10</v>
      </c>
      <c r="D9" s="97"/>
      <c r="E9" s="98"/>
    </row>
    <row r="10" spans="2:5" ht="12.75">
      <c r="B10" s="95" t="s">
        <v>10</v>
      </c>
      <c r="C10" s="96">
        <f>D43</f>
        <v>16524</v>
      </c>
      <c r="D10" s="97"/>
      <c r="E10" s="98"/>
    </row>
    <row r="11" spans="2:5" ht="12.75">
      <c r="B11" s="95" t="s">
        <v>11</v>
      </c>
      <c r="C11" s="99">
        <f>C5*C9*12</f>
        <v>390420</v>
      </c>
      <c r="D11" s="97">
        <f>C11/12</f>
        <v>32535</v>
      </c>
      <c r="E11" s="98"/>
    </row>
    <row r="12" spans="1:6" ht="12.75" customHeight="1">
      <c r="A12" s="100" t="s">
        <v>12</v>
      </c>
      <c r="B12" s="101" t="s">
        <v>13</v>
      </c>
      <c r="C12" s="102" t="s">
        <v>14</v>
      </c>
      <c r="D12" s="102" t="s">
        <v>15</v>
      </c>
      <c r="E12" s="102"/>
      <c r="F12" s="102" t="s">
        <v>16</v>
      </c>
    </row>
    <row r="13" spans="1:6" ht="12.75">
      <c r="A13" s="100"/>
      <c r="B13" s="101"/>
      <c r="C13" s="102"/>
      <c r="D13" s="103" t="s">
        <v>17</v>
      </c>
      <c r="E13" s="103" t="s">
        <v>18</v>
      </c>
      <c r="F13" s="102"/>
    </row>
    <row r="14" spans="1:6" ht="12.75">
      <c r="A14" s="104" t="s">
        <v>19</v>
      </c>
      <c r="B14" s="105" t="s">
        <v>20</v>
      </c>
      <c r="C14" s="106">
        <f>D14*C5</f>
        <v>15096.24</v>
      </c>
      <c r="D14" s="106">
        <v>4.64</v>
      </c>
      <c r="E14" s="106">
        <f>C14*12</f>
        <v>181154.88</v>
      </c>
      <c r="F14" s="106">
        <f>C14*12</f>
        <v>181154.88</v>
      </c>
    </row>
    <row r="15" spans="1:6" ht="12.75">
      <c r="A15" s="107" t="s">
        <v>21</v>
      </c>
      <c r="B15" s="108" t="s">
        <v>22</v>
      </c>
      <c r="C15" s="106">
        <f>D15*C5</f>
        <v>2179.8450000000003</v>
      </c>
      <c r="D15" s="106">
        <v>0.67</v>
      </c>
      <c r="E15" s="106">
        <f>C15*12</f>
        <v>26158.140000000003</v>
      </c>
      <c r="F15" s="106">
        <f>C15*12</f>
        <v>26158.140000000003</v>
      </c>
    </row>
    <row r="16" spans="1:6" ht="12.75">
      <c r="A16" s="107" t="s">
        <v>23</v>
      </c>
      <c r="B16" s="108" t="s">
        <v>24</v>
      </c>
      <c r="C16" s="106">
        <v>1350</v>
      </c>
      <c r="D16" s="106">
        <f>C16/C5</f>
        <v>0.4149377593360996</v>
      </c>
      <c r="E16" s="106">
        <f>C16*12</f>
        <v>16200</v>
      </c>
      <c r="F16" s="106">
        <f>C16*12</f>
        <v>16200</v>
      </c>
    </row>
    <row r="17" spans="1:6" ht="12.75">
      <c r="A17" s="107" t="s">
        <v>25</v>
      </c>
      <c r="B17" s="108" t="s">
        <v>26</v>
      </c>
      <c r="C17" s="106">
        <f>E17/12</f>
        <v>87.74000000000001</v>
      </c>
      <c r="D17" s="106">
        <f>C17/C5</f>
        <v>0.026967880743814357</v>
      </c>
      <c r="E17" s="106">
        <v>1052.88</v>
      </c>
      <c r="F17" s="106">
        <v>1052.88</v>
      </c>
    </row>
    <row r="18" spans="1:6" ht="12.75">
      <c r="A18" s="109" t="s">
        <v>27</v>
      </c>
      <c r="B18" s="110" t="s">
        <v>28</v>
      </c>
      <c r="C18" s="111">
        <f>E18/12</f>
        <v>42.270833333333336</v>
      </c>
      <c r="D18" s="111">
        <f>C18/C5</f>
        <v>0.01299241842118744</v>
      </c>
      <c r="E18" s="111">
        <f>C6*1</f>
        <v>507.25</v>
      </c>
      <c r="F18" s="111">
        <f>C18*12</f>
        <v>507.25</v>
      </c>
    </row>
    <row r="19" spans="1:6" ht="12.75">
      <c r="A19" s="109" t="s">
        <v>29</v>
      </c>
      <c r="B19" s="110" t="s">
        <v>30</v>
      </c>
      <c r="C19" s="111">
        <f>E19/12</f>
        <v>88.76875000000001</v>
      </c>
      <c r="D19" s="111">
        <f>C19/C5</f>
        <v>0.027284078684493625</v>
      </c>
      <c r="E19" s="111">
        <f>C6*2.1</f>
        <v>1065.2250000000001</v>
      </c>
      <c r="F19" s="111">
        <f>C19*12</f>
        <v>1065.2250000000001</v>
      </c>
    </row>
    <row r="20" spans="1:6" s="114" customFormat="1" ht="12.75">
      <c r="A20" s="109" t="s">
        <v>31</v>
      </c>
      <c r="B20" s="112" t="s">
        <v>32</v>
      </c>
      <c r="C20" s="106">
        <f>C11*0.12/12</f>
        <v>3904.2000000000003</v>
      </c>
      <c r="D20" s="106">
        <f>C20/C5</f>
        <v>1.2000000000000002</v>
      </c>
      <c r="E20" s="113">
        <f>C11*0.12</f>
        <v>46850.4</v>
      </c>
      <c r="F20" s="106">
        <f>C20*12</f>
        <v>46850.4</v>
      </c>
    </row>
    <row r="21" spans="1:6" ht="12.75">
      <c r="A21" s="109" t="s">
        <v>33</v>
      </c>
      <c r="B21" s="112" t="s">
        <v>34</v>
      </c>
      <c r="C21" s="106">
        <f>C11*0.009/12</f>
        <v>292.815</v>
      </c>
      <c r="D21" s="106">
        <f>C21/C5</f>
        <v>0.09</v>
      </c>
      <c r="E21" s="113">
        <f>C11*0.009</f>
        <v>3513.78</v>
      </c>
      <c r="F21" s="106">
        <f>C21*12</f>
        <v>3513.7799999999997</v>
      </c>
    </row>
    <row r="22" spans="1:6" s="114" customFormat="1" ht="12.75">
      <c r="A22" s="109" t="s">
        <v>35</v>
      </c>
      <c r="B22" s="112" t="s">
        <v>36</v>
      </c>
      <c r="C22" s="106">
        <f>E22/12</f>
        <v>813.375</v>
      </c>
      <c r="D22" s="106">
        <f>C22/C5</f>
        <v>0.25</v>
      </c>
      <c r="E22" s="113">
        <f>C11*0.025</f>
        <v>9760.5</v>
      </c>
      <c r="F22" s="106">
        <f>C22*12</f>
        <v>9760.5</v>
      </c>
    </row>
    <row r="23" spans="1:6" s="119" customFormat="1" ht="12.75">
      <c r="A23" s="115" t="s">
        <v>37</v>
      </c>
      <c r="B23" s="116" t="s">
        <v>38</v>
      </c>
      <c r="C23" s="117">
        <f>E23/12</f>
        <v>918.5851166666666</v>
      </c>
      <c r="D23" s="117">
        <f>E23/C5/12</f>
        <v>0.28233751856974537</v>
      </c>
      <c r="E23" s="118">
        <f>C7*0.01</f>
        <v>11023.0214</v>
      </c>
      <c r="F23" s="106">
        <f>C23*12</f>
        <v>11023.0214</v>
      </c>
    </row>
    <row r="24" spans="1:6" s="122" customFormat="1" ht="12.75">
      <c r="A24" s="120"/>
      <c r="B24" s="97" t="s">
        <v>39</v>
      </c>
      <c r="C24" s="121">
        <f>SUM(C14:C23)</f>
        <v>24773.8397</v>
      </c>
      <c r="D24" s="121">
        <f>SUM(D14:D23)</f>
        <v>7.61451965575534</v>
      </c>
      <c r="E24" s="121">
        <f>SUM(E14:E23)</f>
        <v>297286.0764</v>
      </c>
      <c r="F24" s="121">
        <f>SUM(F14:F23)</f>
        <v>297286.0764</v>
      </c>
    </row>
    <row r="25" spans="1:6" ht="12.75">
      <c r="A25" s="109"/>
      <c r="B25" s="123"/>
      <c r="C25" s="124"/>
      <c r="D25" s="124"/>
      <c r="E25" s="124"/>
      <c r="F25" s="124"/>
    </row>
    <row r="26" spans="1:6" ht="12.75" customHeight="1">
      <c r="A26" s="125" t="s">
        <v>41</v>
      </c>
      <c r="B26" s="126" t="s">
        <v>42</v>
      </c>
      <c r="C26" s="106"/>
      <c r="D26" s="106"/>
      <c r="E26" s="113"/>
      <c r="F26" s="113"/>
    </row>
    <row r="27" spans="1:6" ht="12.75">
      <c r="A27" s="125"/>
      <c r="B27" s="126"/>
      <c r="C27" s="106"/>
      <c r="D27" s="106"/>
      <c r="E27" s="113"/>
      <c r="F27" s="113"/>
    </row>
    <row r="28" spans="1:6" ht="12.75">
      <c r="A28" s="109" t="s">
        <v>43</v>
      </c>
      <c r="B28" s="112" t="s">
        <v>46</v>
      </c>
      <c r="C28" s="106">
        <f>E28/12</f>
        <v>208.33333333333334</v>
      </c>
      <c r="D28" s="106">
        <f>C28/C5</f>
        <v>0.06403360483581784</v>
      </c>
      <c r="E28" s="113">
        <v>2500</v>
      </c>
      <c r="F28" s="113"/>
    </row>
    <row r="29" spans="1:6" ht="12.75">
      <c r="A29" s="109" t="s">
        <v>45</v>
      </c>
      <c r="B29" s="112" t="s">
        <v>48</v>
      </c>
      <c r="C29" s="106">
        <f>E29/12</f>
        <v>1250</v>
      </c>
      <c r="D29" s="106">
        <f>C29/C5</f>
        <v>0.384201629014907</v>
      </c>
      <c r="E29" s="113">
        <v>15000</v>
      </c>
      <c r="F29" s="113"/>
    </row>
    <row r="30" spans="1:6" ht="12.75">
      <c r="A30" s="109" t="s">
        <v>47</v>
      </c>
      <c r="B30" s="112" t="s">
        <v>83</v>
      </c>
      <c r="C30" s="106">
        <f>E30/12</f>
        <v>3020.8333333333335</v>
      </c>
      <c r="D30" s="106">
        <f>C30/C5</f>
        <v>0.9284872701193587</v>
      </c>
      <c r="E30" s="113">
        <v>36250</v>
      </c>
      <c r="F30" s="113"/>
    </row>
    <row r="31" spans="1:6" ht="12.75">
      <c r="A31" s="109" t="s">
        <v>49</v>
      </c>
      <c r="B31" s="112" t="s">
        <v>84</v>
      </c>
      <c r="C31" s="106">
        <f>E31/12</f>
        <v>3282.25</v>
      </c>
      <c r="D31" s="106">
        <f>C31/C5</f>
        <v>1.0088366374673428</v>
      </c>
      <c r="E31" s="111">
        <v>39387</v>
      </c>
      <c r="F31" s="113"/>
    </row>
    <row r="32" spans="1:6" ht="12.75">
      <c r="A32" s="127"/>
      <c r="B32" s="128" t="s">
        <v>70</v>
      </c>
      <c r="C32" s="129">
        <f>SUM(C28:C31)</f>
        <v>7761.416666666667</v>
      </c>
      <c r="D32" s="129">
        <f>SUM(D28:D31)</f>
        <v>2.3855591414374264</v>
      </c>
      <c r="E32" s="129">
        <f>SUM(E28:E31)</f>
        <v>93137</v>
      </c>
      <c r="F32" s="130"/>
    </row>
    <row r="33" spans="1:6" ht="12.75">
      <c r="A33" s="107"/>
      <c r="B33" s="128" t="s">
        <v>71</v>
      </c>
      <c r="C33" s="121"/>
      <c r="D33" s="121">
        <f>SUM(D32+D24)</f>
        <v>10.000078797192767</v>
      </c>
      <c r="E33" s="121"/>
      <c r="F33" s="121"/>
    </row>
    <row r="34" spans="1:6" ht="12.75">
      <c r="A34" s="107"/>
      <c r="B34" s="131" t="s">
        <v>85</v>
      </c>
      <c r="C34" s="132"/>
      <c r="D34" s="132"/>
      <c r="E34" s="132"/>
      <c r="F34" s="132">
        <v>-93701.92</v>
      </c>
    </row>
    <row r="35" spans="1:6" ht="12.75">
      <c r="A35" s="133"/>
      <c r="B35" s="127" t="s">
        <v>72</v>
      </c>
      <c r="C35" s="134"/>
      <c r="D35" s="135"/>
      <c r="E35" s="135"/>
      <c r="F35" s="135"/>
    </row>
    <row r="36" spans="1:6" ht="12.75">
      <c r="A36" s="133"/>
      <c r="B36" s="107" t="s">
        <v>73</v>
      </c>
      <c r="C36" s="136">
        <f>600</f>
        <v>600</v>
      </c>
      <c r="D36" s="136">
        <f>600</f>
        <v>600</v>
      </c>
      <c r="E36" s="135"/>
      <c r="F36" s="135"/>
    </row>
    <row r="37" spans="1:6" ht="12.75">
      <c r="A37" s="133"/>
      <c r="B37" s="108" t="s">
        <v>74</v>
      </c>
      <c r="C37" s="136">
        <f>600</f>
        <v>600</v>
      </c>
      <c r="D37" s="136">
        <f>600</f>
        <v>600</v>
      </c>
      <c r="E37" s="135"/>
      <c r="F37" s="135"/>
    </row>
    <row r="38" spans="1:6" ht="12.75">
      <c r="A38" s="133"/>
      <c r="B38" s="127" t="s">
        <v>75</v>
      </c>
      <c r="C38" s="136"/>
      <c r="D38" s="135"/>
      <c r="E38" s="135"/>
      <c r="F38" s="135"/>
    </row>
    <row r="39" spans="1:6" ht="12.75">
      <c r="A39" s="133"/>
      <c r="B39" s="108" t="s">
        <v>76</v>
      </c>
      <c r="C39" s="137">
        <v>400</v>
      </c>
      <c r="D39" s="135">
        <f>C39*12</f>
        <v>4800</v>
      </c>
      <c r="E39" s="135"/>
      <c r="F39" s="135"/>
    </row>
    <row r="40" spans="1:6" ht="12.75">
      <c r="A40" s="133"/>
      <c r="B40" s="108" t="s">
        <v>86</v>
      </c>
      <c r="C40" s="137">
        <v>350</v>
      </c>
      <c r="D40" s="135">
        <f>C40*12</f>
        <v>4200</v>
      </c>
      <c r="E40" s="135"/>
      <c r="F40" s="135"/>
    </row>
    <row r="41" spans="1:6" ht="12.75">
      <c r="A41" s="133"/>
      <c r="B41" s="108" t="s">
        <v>87</v>
      </c>
      <c r="C41" s="136">
        <f>177</f>
        <v>177</v>
      </c>
      <c r="D41" s="135">
        <f>C41*12</f>
        <v>2124</v>
      </c>
      <c r="E41" s="135"/>
      <c r="F41" s="135"/>
    </row>
    <row r="42" spans="1:6" ht="12.75">
      <c r="A42" s="133"/>
      <c r="B42" s="108" t="s">
        <v>78</v>
      </c>
      <c r="C42" s="136">
        <f>350</f>
        <v>350</v>
      </c>
      <c r="D42" s="135">
        <f>C42*12</f>
        <v>4200</v>
      </c>
      <c r="E42" s="135"/>
      <c r="F42" s="135"/>
    </row>
    <row r="43" spans="1:5" ht="12.75">
      <c r="A43" s="133"/>
      <c r="B43" s="136" t="s">
        <v>79</v>
      </c>
      <c r="C43" s="134">
        <f>SUM(C35:C42)</f>
        <v>2477</v>
      </c>
      <c r="D43" s="134">
        <f>SUM(D35:D42)</f>
        <v>16524</v>
      </c>
      <c r="E43" s="138"/>
    </row>
    <row r="44" spans="1:5" ht="12.75" customHeight="1">
      <c r="A44" s="133"/>
      <c r="B44" s="139"/>
      <c r="C44" s="139"/>
      <c r="D44" s="139"/>
      <c r="E44" s="139"/>
    </row>
    <row r="45" spans="1:5" ht="41.25" customHeight="1">
      <c r="A45" s="133"/>
      <c r="B45" s="140" t="s">
        <v>88</v>
      </c>
      <c r="C45" s="140"/>
      <c r="D45" s="140"/>
      <c r="E45" s="140"/>
    </row>
    <row r="46" spans="1:6" ht="88.5" customHeight="1">
      <c r="A46" s="141"/>
      <c r="B46" s="141"/>
      <c r="C46" s="142"/>
      <c r="D46" s="141"/>
      <c r="E46" s="135"/>
      <c r="F46" s="135"/>
    </row>
    <row r="47" spans="1:6" ht="12.75">
      <c r="A47" s="133"/>
      <c r="B47" s="133"/>
      <c r="C47" s="142"/>
      <c r="D47" s="135"/>
      <c r="E47" s="135"/>
      <c r="F47" s="135"/>
    </row>
    <row r="48" spans="1:6" ht="12.75">
      <c r="A48" s="143"/>
      <c r="B48" s="143"/>
      <c r="C48" s="142"/>
      <c r="D48" s="142"/>
      <c r="E48" s="142"/>
      <c r="F48" s="142"/>
    </row>
    <row r="49" spans="1:6" ht="12.75">
      <c r="A49" s="143"/>
      <c r="B49" s="143"/>
      <c r="C49" s="142"/>
      <c r="D49" s="142"/>
      <c r="E49" s="142"/>
      <c r="F49" s="142"/>
    </row>
    <row r="50" spans="1:6" ht="12.75">
      <c r="A50" s="143"/>
      <c r="B50" s="143"/>
      <c r="C50" s="142"/>
      <c r="D50" s="142"/>
      <c r="E50" s="142"/>
      <c r="F50" s="142"/>
    </row>
    <row r="51" spans="1:6" ht="12.75">
      <c r="A51" s="143"/>
      <c r="B51" s="143"/>
      <c r="C51" s="142"/>
      <c r="D51" s="142"/>
      <c r="E51" s="142"/>
      <c r="F51" s="142"/>
    </row>
    <row r="52" spans="1:6" ht="12.75">
      <c r="A52" s="143"/>
      <c r="B52" s="143"/>
      <c r="C52" s="142"/>
      <c r="D52" s="142"/>
      <c r="E52" s="142"/>
      <c r="F52" s="142"/>
    </row>
    <row r="53" spans="1:6" s="138" customFormat="1" ht="12.75">
      <c r="A53" s="143"/>
      <c r="B53" s="143"/>
      <c r="C53" s="142"/>
      <c r="D53" s="142"/>
      <c r="E53" s="142"/>
      <c r="F53" s="142"/>
    </row>
    <row r="54" spans="1:6" s="138" customFormat="1" ht="12.75">
      <c r="A54" s="143"/>
      <c r="B54" s="143"/>
      <c r="C54" s="142"/>
      <c r="D54" s="142"/>
      <c r="E54" s="142"/>
      <c r="F54" s="142"/>
    </row>
    <row r="55" spans="1:6" s="138" customFormat="1" ht="12.75">
      <c r="A55" s="143"/>
      <c r="B55" s="143"/>
      <c r="C55" s="142"/>
      <c r="D55" s="142"/>
      <c r="E55" s="142"/>
      <c r="F55" s="142"/>
    </row>
    <row r="56" spans="1:6" s="138" customFormat="1" ht="12.75">
      <c r="A56" s="143"/>
      <c r="B56" s="143"/>
      <c r="C56" s="142"/>
      <c r="D56" s="142"/>
      <c r="E56" s="142"/>
      <c r="F56" s="142"/>
    </row>
    <row r="57" spans="1:6" s="138" customFormat="1" ht="12.75">
      <c r="A57" s="143"/>
      <c r="B57" s="143"/>
      <c r="C57" s="142"/>
      <c r="D57" s="142"/>
      <c r="E57" s="142"/>
      <c r="F57" s="142"/>
    </row>
    <row r="58" spans="1:6" s="138" customFormat="1" ht="12.75">
      <c r="A58" s="143"/>
      <c r="B58" s="143"/>
      <c r="C58" s="142"/>
      <c r="D58" s="142"/>
      <c r="E58" s="142"/>
      <c r="F58" s="142"/>
    </row>
    <row r="59" spans="1:6" s="138" customFormat="1" ht="12.75">
      <c r="A59" s="75"/>
      <c r="B59" s="75"/>
      <c r="C59" s="142"/>
      <c r="D59" s="142"/>
      <c r="E59" s="142"/>
      <c r="F59" s="142"/>
    </row>
    <row r="60" spans="1:6" s="138" customFormat="1" ht="12.75">
      <c r="A60" s="75"/>
      <c r="B60" s="75"/>
      <c r="C60" s="142"/>
      <c r="D60" s="142"/>
      <c r="E60" s="142"/>
      <c r="F60" s="142"/>
    </row>
    <row r="61" spans="1:6" s="138" customFormat="1" ht="12.75">
      <c r="A61" s="75"/>
      <c r="B61" s="75"/>
      <c r="C61" s="142"/>
      <c r="D61" s="142"/>
      <c r="E61" s="142"/>
      <c r="F61" s="142"/>
    </row>
    <row r="62" spans="1:6" s="138" customFormat="1" ht="12.75">
      <c r="A62" s="75"/>
      <c r="B62" s="75"/>
      <c r="C62" s="142"/>
      <c r="D62" s="142"/>
      <c r="E62" s="142"/>
      <c r="F62" s="142"/>
    </row>
    <row r="63" spans="1:6" s="138" customFormat="1" ht="12.75">
      <c r="A63" s="75"/>
      <c r="B63" s="75"/>
      <c r="C63" s="142"/>
      <c r="D63" s="142"/>
      <c r="E63" s="142"/>
      <c r="F63" s="142"/>
    </row>
    <row r="64" spans="1:6" s="138" customFormat="1" ht="12.75">
      <c r="A64" s="75"/>
      <c r="B64" s="75"/>
      <c r="C64" s="142"/>
      <c r="D64" s="142"/>
      <c r="E64" s="142"/>
      <c r="F64" s="142"/>
    </row>
    <row r="65" spans="1:6" s="138" customFormat="1" ht="12.75">
      <c r="A65" s="75"/>
      <c r="B65" s="75"/>
      <c r="C65" s="142"/>
      <c r="D65" s="142"/>
      <c r="E65" s="142"/>
      <c r="F65" s="142"/>
    </row>
    <row r="66" spans="1:6" s="138" customFormat="1" ht="12.75">
      <c r="A66" s="75"/>
      <c r="B66" s="75"/>
      <c r="C66" s="142"/>
      <c r="D66" s="142"/>
      <c r="E66" s="142"/>
      <c r="F66" s="142"/>
    </row>
    <row r="67" spans="1:6" s="138" customFormat="1" ht="12.75">
      <c r="A67" s="75"/>
      <c r="B67" s="75"/>
      <c r="C67" s="142"/>
      <c r="D67" s="142"/>
      <c r="E67" s="142"/>
      <c r="F67" s="142"/>
    </row>
    <row r="68" spans="1:6" s="138" customFormat="1" ht="12.75">
      <c r="A68" s="75"/>
      <c r="B68" s="75"/>
      <c r="C68" s="142"/>
      <c r="D68" s="142"/>
      <c r="E68" s="142"/>
      <c r="F68" s="142"/>
    </row>
    <row r="69" spans="1:6" s="138" customFormat="1" ht="12.75">
      <c r="A69" s="75"/>
      <c r="B69" s="75"/>
      <c r="C69" s="142"/>
      <c r="D69" s="142"/>
      <c r="E69" s="142"/>
      <c r="F69" s="142"/>
    </row>
    <row r="70" spans="1:6" s="138" customFormat="1" ht="12.75">
      <c r="A70" s="75"/>
      <c r="B70" s="75"/>
      <c r="C70" s="142"/>
      <c r="D70" s="142"/>
      <c r="E70" s="142"/>
      <c r="F70" s="142"/>
    </row>
    <row r="71" spans="1:6" s="138" customFormat="1" ht="12.75">
      <c r="A71" s="75"/>
      <c r="B71" s="75"/>
      <c r="C71" s="142"/>
      <c r="D71" s="142"/>
      <c r="E71" s="142"/>
      <c r="F71" s="142"/>
    </row>
    <row r="72" spans="1:6" s="138" customFormat="1" ht="12.75">
      <c r="A72" s="75"/>
      <c r="B72" s="75"/>
      <c r="C72" s="142"/>
      <c r="D72" s="142"/>
      <c r="E72" s="142"/>
      <c r="F72" s="142"/>
    </row>
    <row r="73" spans="1:6" s="138" customFormat="1" ht="12.75">
      <c r="A73" s="75"/>
      <c r="B73" s="75"/>
      <c r="C73" s="142"/>
      <c r="D73" s="142"/>
      <c r="E73" s="142"/>
      <c r="F73" s="142"/>
    </row>
    <row r="74" spans="1:6" s="138" customFormat="1" ht="12.75">
      <c r="A74" s="75"/>
      <c r="B74" s="75"/>
      <c r="C74" s="142"/>
      <c r="D74" s="142"/>
      <c r="E74" s="142"/>
      <c r="F74" s="142"/>
    </row>
    <row r="75" spans="1:6" s="138" customFormat="1" ht="12.75">
      <c r="A75" s="75"/>
      <c r="B75" s="75"/>
      <c r="C75" s="142"/>
      <c r="D75" s="142"/>
      <c r="E75" s="142"/>
      <c r="F75" s="142"/>
    </row>
    <row r="76" spans="1:6" s="138" customFormat="1" ht="12.75">
      <c r="A76" s="75"/>
      <c r="B76" s="75"/>
      <c r="C76" s="142"/>
      <c r="D76" s="142"/>
      <c r="E76" s="142"/>
      <c r="F76" s="142"/>
    </row>
    <row r="77" spans="1:6" s="138" customFormat="1" ht="12.75">
      <c r="A77" s="75"/>
      <c r="B77" s="75"/>
      <c r="C77" s="142"/>
      <c r="D77" s="142"/>
      <c r="E77" s="142"/>
      <c r="F77" s="142"/>
    </row>
    <row r="78" spans="1:6" s="138" customFormat="1" ht="12.75">
      <c r="A78" s="75"/>
      <c r="B78" s="75"/>
      <c r="C78" s="142"/>
      <c r="D78" s="142"/>
      <c r="E78" s="142"/>
      <c r="F78" s="142"/>
    </row>
    <row r="79" spans="1:6" s="138" customFormat="1" ht="12.75">
      <c r="A79" s="75"/>
      <c r="B79" s="75"/>
      <c r="C79" s="142"/>
      <c r="D79" s="142"/>
      <c r="E79" s="142"/>
      <c r="F79" s="142"/>
    </row>
    <row r="80" spans="1:6" s="138" customFormat="1" ht="12.75">
      <c r="A80" s="75"/>
      <c r="B80" s="75"/>
      <c r="C80" s="142"/>
      <c r="D80" s="142"/>
      <c r="E80" s="142"/>
      <c r="F80" s="142"/>
    </row>
    <row r="81" spans="1:6" s="138" customFormat="1" ht="12.75">
      <c r="A81" s="75"/>
      <c r="B81" s="75"/>
      <c r="C81" s="142"/>
      <c r="D81" s="142"/>
      <c r="E81" s="142"/>
      <c r="F81" s="142"/>
    </row>
    <row r="82" spans="1:6" s="138" customFormat="1" ht="12.75">
      <c r="A82" s="75"/>
      <c r="B82" s="75"/>
      <c r="C82" s="142"/>
      <c r="D82" s="142"/>
      <c r="E82" s="142"/>
      <c r="F82" s="142"/>
    </row>
    <row r="83" spans="1:6" s="138" customFormat="1" ht="12.75">
      <c r="A83" s="75"/>
      <c r="B83" s="75"/>
      <c r="C83" s="142"/>
      <c r="D83" s="142"/>
      <c r="E83" s="142"/>
      <c r="F83" s="142"/>
    </row>
    <row r="84" spans="1:6" s="138" customFormat="1" ht="12.75">
      <c r="A84" s="75"/>
      <c r="B84" s="75"/>
      <c r="C84" s="142"/>
      <c r="D84" s="142"/>
      <c r="E84" s="142"/>
      <c r="F84" s="142"/>
    </row>
    <row r="85" spans="1:6" s="138" customFormat="1" ht="12.75">
      <c r="A85" s="75"/>
      <c r="B85" s="75"/>
      <c r="C85" s="142"/>
      <c r="D85" s="142"/>
      <c r="E85" s="142"/>
      <c r="F85" s="142"/>
    </row>
    <row r="86" spans="1:6" s="138" customFormat="1" ht="12.75">
      <c r="A86" s="75"/>
      <c r="B86" s="75"/>
      <c r="C86" s="142"/>
      <c r="D86" s="142"/>
      <c r="E86" s="142"/>
      <c r="F86" s="142"/>
    </row>
    <row r="87" spans="1:6" s="138" customFormat="1" ht="12.75">
      <c r="A87" s="75"/>
      <c r="B87" s="75"/>
      <c r="C87" s="142"/>
      <c r="D87" s="142"/>
      <c r="E87" s="142"/>
      <c r="F87" s="142"/>
    </row>
    <row r="88" spans="1:6" s="138" customFormat="1" ht="12.75">
      <c r="A88" s="75"/>
      <c r="B88" s="75"/>
      <c r="C88" s="142"/>
      <c r="D88" s="142"/>
      <c r="E88" s="142"/>
      <c r="F88" s="142"/>
    </row>
    <row r="89" spans="1:6" s="138" customFormat="1" ht="12.75">
      <c r="A89" s="75"/>
      <c r="B89" s="75"/>
      <c r="C89" s="142"/>
      <c r="D89" s="142"/>
      <c r="E89" s="142"/>
      <c r="F89" s="142"/>
    </row>
    <row r="90" spans="1:6" s="138" customFormat="1" ht="12.75">
      <c r="A90" s="75"/>
      <c r="B90" s="75"/>
      <c r="C90" s="75"/>
      <c r="D90" s="142"/>
      <c r="E90" s="142"/>
      <c r="F90" s="142"/>
    </row>
    <row r="91" spans="1:6" s="138" customFormat="1" ht="12.75">
      <c r="A91" s="75"/>
      <c r="B91" s="75"/>
      <c r="C91" s="75"/>
      <c r="D91" s="142"/>
      <c r="E91" s="142"/>
      <c r="F91" s="142"/>
    </row>
    <row r="92" spans="1:6" s="138" customFormat="1" ht="12.75">
      <c r="A92" s="75"/>
      <c r="B92" s="75"/>
      <c r="C92" s="75"/>
      <c r="D92" s="142"/>
      <c r="E92" s="142"/>
      <c r="F92" s="142"/>
    </row>
    <row r="93" spans="1:6" s="138" customFormat="1" ht="12.75">
      <c r="A93" s="75"/>
      <c r="B93" s="75"/>
      <c r="C93" s="75"/>
      <c r="D93" s="142"/>
      <c r="E93" s="142"/>
      <c r="F93" s="142"/>
    </row>
    <row r="94" spans="1:6" s="138" customFormat="1" ht="12.75">
      <c r="A94" s="75"/>
      <c r="B94" s="75"/>
      <c r="C94" s="75"/>
      <c r="D94" s="142"/>
      <c r="E94" s="142"/>
      <c r="F94" s="142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44:E44"/>
    <mergeCell ref="B45:E45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2020-12-08T02:23:14Z</cp:lastPrinted>
  <dcterms:modified xsi:type="dcterms:W3CDTF">2020-12-08T02:23:17Z</dcterms:modified>
  <cp:category/>
  <cp:version/>
  <cp:contentType/>
  <cp:contentStatus/>
  <cp:revision>10</cp:revision>
</cp:coreProperties>
</file>