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5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  <sheet name="01.12.2020" sheetId="5" r:id="rId5"/>
    <sheet name="02.12.2020" sheetId="6" r:id="rId6"/>
  </sheets>
  <definedNames/>
  <calcPr fullCalcOnLoad="1"/>
</workbook>
</file>

<file path=xl/sharedStrings.xml><?xml version="1.0" encoding="utf-8"?>
<sst xmlns="http://schemas.openxmlformats.org/spreadsheetml/2006/main" count="328" uniqueCount="128">
  <si>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</si>
  <si>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Шукшина,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</si>
  <si>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</si>
  <si>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</si>
  <si>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</si>
  <si>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</si>
  <si>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</si>
  <si>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</si>
  <si>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</si>
  <si>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</si>
  <si>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</si>
  <si>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</si>
  <si>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</si>
  <si>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</si>
  <si>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</si>
  <si>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</si>
  <si>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</si>
  <si>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</si>
  <si>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</si>
  <si>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</si>
  <si>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</si>
  <si>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</si>
  <si>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</si>
  <si>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</si>
  <si>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</si>
  <si>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</si>
  <si>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</si>
  <si>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</si>
  <si>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</si>
  <si>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</si>
  <si>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</si>
  <si>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</si>
  <si>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</si>
  <si>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</si>
  <si>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</si>
  <si>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</si>
  <si>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</si>
  <si>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</si>
  <si>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</si>
  <si>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</si>
  <si>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</si>
  <si>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</si>
  <si>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</si>
  <si>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</si>
  <si>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Помывка, опресовка ОС</t>
  </si>
  <si>
    <t>2.2</t>
  </si>
  <si>
    <t>Замена теплоизоляции</t>
  </si>
  <si>
    <t>2.3</t>
  </si>
  <si>
    <t xml:space="preserve">Ремонт веншахт </t>
  </si>
  <si>
    <t>2.4</t>
  </si>
  <si>
    <t>Ремонт ванн</t>
  </si>
  <si>
    <t>2.5</t>
  </si>
  <si>
    <t>Замена мусороклапанов 8 шт</t>
  </si>
  <si>
    <t>2.6</t>
  </si>
  <si>
    <t>Установка шиберов с 1 по 12 подъезды</t>
  </si>
  <si>
    <t>2.7</t>
  </si>
  <si>
    <t>Очистка подвала и техэтажа</t>
  </si>
  <si>
    <t>2.8</t>
  </si>
  <si>
    <t xml:space="preserve">Ремонт подъездов, № 2, 7, 9, </t>
  </si>
  <si>
    <t>2.9</t>
  </si>
  <si>
    <t>Установка дополнительного контейнера подъезд № 3</t>
  </si>
  <si>
    <t>3.0</t>
  </si>
  <si>
    <t>Спил, санитарная обрезка деревьев</t>
  </si>
  <si>
    <t>3.1</t>
  </si>
  <si>
    <t>Дезенфекция мусоростволов с побелкой мусорокамер</t>
  </si>
  <si>
    <t xml:space="preserve">Итого </t>
  </si>
  <si>
    <t>Рекомендуемый тариф</t>
  </si>
  <si>
    <t>Арендаторы</t>
  </si>
  <si>
    <t>Славова Е. И.</t>
  </si>
  <si>
    <t>Карнаухов С. В.</t>
  </si>
  <si>
    <t>ООО "Водяная компания Живушка"</t>
  </si>
  <si>
    <t>ИП Артамонов</t>
  </si>
  <si>
    <t>ООО "Кедр"</t>
  </si>
  <si>
    <t>ООО "Торговый дом Русский холодъ"</t>
  </si>
  <si>
    <t>ИП Возная Л. П.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</si>
  <si>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</si>
  <si>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</si>
  <si>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</si>
  <si>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</si>
  <si>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</si>
  <si>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</si>
  <si>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</si>
  <si>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</si>
  <si>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</si>
  <si>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</si>
  <si>
    <t>План работ и услуг по содержанию и ремонту общего имущества МКД на 2021 год по адресу:                                                                                            Шукшина, 2</t>
  </si>
  <si>
    <t>ремонт межпанельных швов</t>
  </si>
  <si>
    <t>ремонт кровли</t>
  </si>
  <si>
    <t>Замена контейнеров 4 шт</t>
  </si>
  <si>
    <t>дизенфекция стволов мусорокамер</t>
  </si>
  <si>
    <t>Замена почтовых ящиков подъездов №6,7,8,9,12</t>
  </si>
  <si>
    <t>Обслуживание АТП</t>
  </si>
  <si>
    <t>Остаток денежных средств на текущий ремонт МКД  с учетом прочих доходов с 2020 года</t>
  </si>
  <si>
    <t>месяц</t>
  </si>
  <si>
    <t>год</t>
  </si>
  <si>
    <t>АО «ЭР-Телеком холдинг»</t>
  </si>
  <si>
    <t>АО "ТТК"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</si>
  <si>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</si>
  <si>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План работ и услуг по содержанию и ремонту общего имущества МКД на 2021 год по адресу: Шукшина, 2</t>
  </si>
  <si>
    <t>ремонт межпанельных швов по заявкам</t>
  </si>
  <si>
    <t>Замена мусороприемных клапанов в подъездах №2, 12</t>
  </si>
  <si>
    <t>ремонт кровли по заявкам</t>
  </si>
  <si>
    <t>дезинфекция стволов мусорокамер</t>
  </si>
  <si>
    <t>Замена почтовых ящиков подъездов № 6,12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</si>
  <si>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</si>
  <si>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</si>
  <si>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</si>
  <si>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</si>
  <si>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</si>
  <si>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</si>
  <si>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</si>
  <si>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</si>
  <si>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</si>
  <si>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</si>
  <si>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</si>
  <si>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</si>
  <si>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</si>
  <si>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</si>
  <si>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</si>
  <si>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</si>
  <si>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</si>
  <si>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</si>
  <si>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</si>
  <si>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</si>
  <si>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</si>
  <si>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Ямочный ремонт</t>
  </si>
  <si>
    <t>23.1.</t>
  </si>
  <si>
    <t>Ремонт подъезда  (7п)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</si>
</sst>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0000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59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8" fontId="6" fillId="0" borderId="2" xfId="21" applyNumberFormat="1" applyFont="1" applyBorder="1" applyAlignment="1" applyProtection="1">
      <alignment wrapText="1"/>
      <protection/>
    </xf>
    <xf numFmtId="165" fontId="6" fillId="3" borderId="2" xfId="21" applyNumberFormat="1" applyFont="1" applyFill="1" applyBorder="1" applyAlignment="1" applyProtection="1">
      <alignment horizontal="center"/>
      <protection/>
    </xf>
    <xf numFmtId="165" fontId="6" fillId="0" borderId="7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6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/>
      <protection/>
    </xf>
    <xf numFmtId="166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2" xfId="21" applyNumberFormat="1" applyFont="1" applyBorder="1" applyProtection="1">
      <alignment/>
      <protection/>
    </xf>
    <xf numFmtId="165" fontId="13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8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5" fontId="1" fillId="0" borderId="0" xfId="20" applyFill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4" borderId="3" xfId="21" applyNumberFormat="1" applyFont="1" applyFill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4" borderId="2" xfId="21" applyNumberFormat="1" applyFont="1" applyFill="1" applyBorder="1" applyAlignment="1" applyProtection="1">
      <alignment wrapText="1"/>
      <protection locked="0"/>
    </xf>
    <xf numFmtId="165" fontId="6" fillId="4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4" fontId="6" fillId="0" borderId="9" xfId="0" applyFont="1" applyBorder="1" applyAlignment="1">
      <alignment/>
    </xf>
    <xf numFmtId="166" fontId="6" fillId="0" borderId="2" xfId="21" applyNumberFormat="1" applyFont="1" applyBorder="1" applyAlignment="1" applyProtection="1">
      <alignment horizontal="left" vertical="center"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horizontal="left" vertical="center"/>
      <protection/>
    </xf>
    <xf numFmtId="164" fontId="3" fillId="0" borderId="0" xfId="21" applyFont="1" applyAlignment="1" applyProtection="1">
      <alignment horizontal="left" vertical="center"/>
      <protection/>
    </xf>
    <xf numFmtId="166" fontId="6" fillId="0" borderId="0" xfId="21" applyNumberFormat="1" applyFont="1" applyBorder="1" applyProtection="1">
      <alignment/>
      <protection/>
    </xf>
    <xf numFmtId="166" fontId="8" fillId="0" borderId="8" xfId="21" applyNumberFormat="1" applyFont="1" applyBorder="1" applyAlignment="1" applyProtection="1">
      <alignment wrapText="1"/>
      <protection/>
    </xf>
    <xf numFmtId="165" fontId="8" fillId="0" borderId="8" xfId="21" applyNumberFormat="1" applyFont="1" applyBorder="1" applyAlignment="1" applyProtection="1">
      <alignment horizontal="center"/>
      <protection/>
    </xf>
    <xf numFmtId="165" fontId="8" fillId="0" borderId="0" xfId="21" applyNumberFormat="1" applyFont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/>
      <protection/>
    </xf>
    <xf numFmtId="166" fontId="6" fillId="4" borderId="2" xfId="21" applyNumberFormat="1" applyFont="1" applyFill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8" fillId="0" borderId="2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5" fontId="6" fillId="0" borderId="6" xfId="21" applyNumberFormat="1" applyFont="1" applyBorder="1" applyAlignment="1" applyProtection="1">
      <alignment/>
      <protection/>
    </xf>
    <xf numFmtId="165" fontId="8" fillId="0" borderId="8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6" fontId="6" fillId="0" borderId="2" xfId="21" applyNumberFormat="1" applyFont="1" applyFill="1" applyBorder="1" applyProtection="1">
      <alignment/>
      <protection locked="0"/>
    </xf>
    <xf numFmtId="166" fontId="6" fillId="0" borderId="2" xfId="21" applyNumberFormat="1" applyFont="1" applyFill="1" applyBorder="1" applyAlignment="1" applyProtection="1">
      <alignment wrapText="1"/>
      <protection locked="0"/>
    </xf>
    <xf numFmtId="165" fontId="6" fillId="0" borderId="2" xfId="21" applyNumberFormat="1" applyFont="1" applyFill="1" applyBorder="1" applyAlignment="1" applyProtection="1">
      <alignment horizontal="center"/>
      <protection/>
    </xf>
    <xf numFmtId="164" fontId="3" fillId="0" borderId="0" xfId="21" applyFont="1" applyFill="1" applyProtection="1">
      <alignment/>
      <protection/>
    </xf>
    <xf numFmtId="166" fontId="6" fillId="0" borderId="2" xfId="21" applyNumberFormat="1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1" name="Text Box 1"/>
        <xdr:cNvSpPr>
          <a:spLocks/>
        </xdr:cNvSpPr>
      </xdr:nvSpPr>
      <xdr:spPr>
        <a:xfrm>
          <a:off x="6648450" y="1504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9525</xdr:rowOff>
    </xdr:to>
    <xdr:sp>
      <xdr:nvSpPr>
        <xdr:cNvPr id="2" name="Text Box 1"/>
        <xdr:cNvSpPr>
          <a:spLocks/>
        </xdr:cNvSpPr>
      </xdr:nvSpPr>
      <xdr:spPr>
        <a:xfrm>
          <a:off x="6648450" y="1504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743700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743700" y="1485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29400" y="1295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29400" y="1295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29400" y="1295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29400" y="1295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B58" sqref="B58"/>
    </sheetView>
  </sheetViews>
  <sheetFormatPr defaultColWidth="9.140625" defaultRowHeight="12.75"/>
  <cols>
    <col min="1" max="1" width="4.7109375" style="1" customWidth="1"/>
    <col min="2" max="2" width="46.57421875" style="1" customWidth="1"/>
    <col min="3" max="3" width="11.140625" style="1" customWidth="1"/>
    <col min="4" max="4" width="7.7109375" style="1" customWidth="1"/>
    <col min="5" max="5" width="13.0039062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2:6" ht="12.75">
      <c r="B3" s="6" t="s">
        <v>2</v>
      </c>
      <c r="C3" s="7" t="s">
        <v>3</v>
      </c>
      <c r="D3" s="7"/>
      <c r="E3" s="7"/>
      <c r="F3" s="8"/>
    </row>
    <row r="4" spans="2:6" ht="12.75">
      <c r="B4" s="6" t="s">
        <v>4</v>
      </c>
      <c r="C4" s="9">
        <v>12</v>
      </c>
      <c r="D4" s="9"/>
      <c r="E4" s="9"/>
      <c r="F4" s="3"/>
    </row>
    <row r="5" spans="2:6" ht="12.75">
      <c r="B5" s="10" t="s">
        <v>5</v>
      </c>
      <c r="C5" s="9">
        <v>22782.9</v>
      </c>
      <c r="D5" s="9"/>
      <c r="E5" s="9"/>
      <c r="F5" s="3"/>
    </row>
    <row r="6" spans="2:6" ht="12.75">
      <c r="B6" s="10" t="s">
        <v>6</v>
      </c>
      <c r="C6" s="11">
        <v>3720</v>
      </c>
      <c r="D6" s="12"/>
      <c r="E6" s="13"/>
      <c r="F6" s="3"/>
    </row>
    <row r="7" spans="2:6" ht="12.75">
      <c r="B7" s="14" t="s">
        <v>7</v>
      </c>
      <c r="C7" s="15">
        <v>3277337.34</v>
      </c>
      <c r="D7" s="16"/>
      <c r="E7" s="17"/>
      <c r="F7" s="18"/>
    </row>
    <row r="8" spans="2:6" ht="12.75">
      <c r="B8" s="14" t="s">
        <v>8</v>
      </c>
      <c r="C8" s="19">
        <v>12</v>
      </c>
      <c r="D8" s="20"/>
      <c r="E8" s="20"/>
      <c r="F8" s="18"/>
    </row>
    <row r="9" spans="2:5" ht="12.75">
      <c r="B9" s="21" t="s">
        <v>9</v>
      </c>
      <c r="C9" s="22">
        <v>8.5</v>
      </c>
      <c r="D9" s="23"/>
      <c r="E9" s="24"/>
    </row>
    <row r="10" spans="2:5" ht="12.75">
      <c r="B10" s="21" t="s">
        <v>10</v>
      </c>
      <c r="C10" s="22">
        <v>224526.72</v>
      </c>
      <c r="D10" s="23"/>
      <c r="E10" s="24"/>
    </row>
    <row r="11" spans="2:5" ht="12.75">
      <c r="B11" s="21" t="s">
        <v>11</v>
      </c>
      <c r="C11" s="25">
        <f>C5*C9*12</f>
        <v>2323855.8000000003</v>
      </c>
      <c r="D11" s="23">
        <f>C11/12</f>
        <v>193654.65000000002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105712.656</v>
      </c>
      <c r="D14" s="32">
        <v>4.64</v>
      </c>
      <c r="E14" s="32">
        <f>C14*12</f>
        <v>1268551.872</v>
      </c>
      <c r="F14" s="32">
        <f>C14*12</f>
        <v>1268551.872</v>
      </c>
    </row>
    <row r="15" spans="1:6" ht="12.75">
      <c r="A15" s="33" t="s">
        <v>21</v>
      </c>
      <c r="B15" s="34" t="s">
        <v>22</v>
      </c>
      <c r="C15" s="32">
        <f>D15*C5</f>
        <v>15264.543000000001</v>
      </c>
      <c r="D15" s="32">
        <v>0.67</v>
      </c>
      <c r="E15" s="32">
        <f>C15*12</f>
        <v>183174.516</v>
      </c>
      <c r="F15" s="32">
        <f>C15*12</f>
        <v>183174.516</v>
      </c>
    </row>
    <row r="16" spans="1:6" ht="12.75">
      <c r="A16" s="33" t="s">
        <v>23</v>
      </c>
      <c r="B16" s="34" t="s">
        <v>24</v>
      </c>
      <c r="C16" s="32">
        <v>4050</v>
      </c>
      <c r="D16" s="32">
        <f>C16/C5</f>
        <v>0.17776490262433667</v>
      </c>
      <c r="E16" s="32">
        <f>C16*12</f>
        <v>48600</v>
      </c>
      <c r="F16" s="32">
        <f>C16*12</f>
        <v>48600</v>
      </c>
    </row>
    <row r="17" spans="1:6" ht="12.75">
      <c r="A17" s="35" t="s">
        <v>25</v>
      </c>
      <c r="B17" s="24" t="s">
        <v>26</v>
      </c>
      <c r="C17" s="32">
        <f>E17/12</f>
        <v>1176</v>
      </c>
      <c r="D17" s="32">
        <f>C17/C5</f>
        <v>0.05161766061388146</v>
      </c>
      <c r="E17" s="36">
        <f>(C8*98)*12</f>
        <v>14112</v>
      </c>
      <c r="F17" s="32">
        <f>C17*12</f>
        <v>14112</v>
      </c>
    </row>
    <row r="18" spans="1:6" ht="12.75">
      <c r="A18" s="35" t="s">
        <v>27</v>
      </c>
      <c r="B18" s="37" t="s">
        <v>28</v>
      </c>
      <c r="C18" s="32">
        <f>E18/12</f>
        <v>217.00000000000003</v>
      </c>
      <c r="D18" s="32">
        <f>C18/C5</f>
        <v>0.009524687375180509</v>
      </c>
      <c r="E18" s="32">
        <f>C6*0.7</f>
        <v>2604.0000000000005</v>
      </c>
      <c r="F18" s="32">
        <f>C18*12</f>
        <v>2604.0000000000005</v>
      </c>
    </row>
    <row r="19" spans="1:6" ht="12.75">
      <c r="A19" s="35" t="s">
        <v>29</v>
      </c>
      <c r="B19" s="37" t="s">
        <v>30</v>
      </c>
      <c r="C19" s="32">
        <f>E19/12</f>
        <v>372</v>
      </c>
      <c r="D19" s="32">
        <f>C19/C5</f>
        <v>0.01632803550030944</v>
      </c>
      <c r="E19" s="32">
        <f>C6*1.2</f>
        <v>4464</v>
      </c>
      <c r="F19" s="32">
        <f>C19*12</f>
        <v>4464</v>
      </c>
    </row>
    <row r="20" spans="1:6" s="38" customFormat="1" ht="12.75">
      <c r="A20" s="35" t="s">
        <v>31</v>
      </c>
      <c r="B20" s="37" t="s">
        <v>32</v>
      </c>
      <c r="C20" s="32">
        <f>C11*0.12/12</f>
        <v>23238.558</v>
      </c>
      <c r="D20" s="32">
        <f>C20/C5</f>
        <v>1.02</v>
      </c>
      <c r="E20" s="36">
        <f>C11*0.12</f>
        <v>278862.696</v>
      </c>
      <c r="F20" s="32">
        <f>C20*12</f>
        <v>278862.696</v>
      </c>
    </row>
    <row r="21" spans="1:6" ht="12.75">
      <c r="A21" s="35" t="s">
        <v>33</v>
      </c>
      <c r="B21" s="37" t="s">
        <v>34</v>
      </c>
      <c r="C21" s="32">
        <f>C11*0.009/12</f>
        <v>1742.8918500000002</v>
      </c>
      <c r="D21" s="32">
        <f>C21/C5</f>
        <v>0.0765</v>
      </c>
      <c r="E21" s="36">
        <f>C11*0.009</f>
        <v>20914.702200000003</v>
      </c>
      <c r="F21" s="32">
        <f>C21*12</f>
        <v>20914.702200000003</v>
      </c>
    </row>
    <row r="22" spans="1:6" s="38" customFormat="1" ht="12.75">
      <c r="A22" s="35" t="s">
        <v>35</v>
      </c>
      <c r="B22" s="37" t="s">
        <v>36</v>
      </c>
      <c r="C22" s="32">
        <f>E22/12</f>
        <v>4841.366250000001</v>
      </c>
      <c r="D22" s="32">
        <f>C22/C5</f>
        <v>0.21250000000000002</v>
      </c>
      <c r="E22" s="36">
        <f>C11*0.025</f>
        <v>58096.39500000001</v>
      </c>
      <c r="F22" s="32">
        <f>C22*12</f>
        <v>58096.39500000001</v>
      </c>
    </row>
    <row r="23" spans="1:6" s="43" customFormat="1" ht="12.75">
      <c r="A23" s="39" t="s">
        <v>37</v>
      </c>
      <c r="B23" s="40" t="s">
        <v>38</v>
      </c>
      <c r="C23" s="41">
        <f>E23/12</f>
        <v>2731.1144499999996</v>
      </c>
      <c r="D23" s="41">
        <f>E23/C5/12</f>
        <v>0.11987562821238734</v>
      </c>
      <c r="E23" s="42">
        <f>C7*0.01</f>
        <v>32773.3734</v>
      </c>
      <c r="F23" s="32">
        <f>C23*12</f>
        <v>32773.3734</v>
      </c>
    </row>
    <row r="24" spans="1:6" s="46" customFormat="1" ht="12.75">
      <c r="A24" s="44"/>
      <c r="B24" s="23" t="s">
        <v>39</v>
      </c>
      <c r="C24" s="45">
        <f>SUM(C14:C23)</f>
        <v>159346.12955</v>
      </c>
      <c r="D24" s="45">
        <f>SUM(D14:D23)</f>
        <v>6.994110914326095</v>
      </c>
      <c r="E24" s="45">
        <f>SUM(E14:E23)</f>
        <v>1912153.5546000001</v>
      </c>
      <c r="F24" s="45">
        <f>SUM(F14:F23)</f>
        <v>1912153.5546000001</v>
      </c>
    </row>
    <row r="25" spans="1:6" ht="12.75">
      <c r="A25" s="35"/>
      <c r="B25" s="47" t="s">
        <v>40</v>
      </c>
      <c r="C25" s="48">
        <f>(C9-D24)*C5</f>
        <v>34308.52045000002</v>
      </c>
      <c r="D25" s="48">
        <f>C25/C5</f>
        <v>1.5058890856739053</v>
      </c>
      <c r="E25" s="48"/>
      <c r="F25" s="48">
        <f>C25*12</f>
        <v>411702.24540000025</v>
      </c>
    </row>
    <row r="26" spans="1:6" ht="12.75" customHeight="1" hidden="1">
      <c r="A26" s="49" t="s">
        <v>41</v>
      </c>
      <c r="B26" s="50" t="s">
        <v>42</v>
      </c>
      <c r="C26" s="32"/>
      <c r="D26" s="32"/>
      <c r="E26" s="36"/>
      <c r="F26" s="36"/>
    </row>
    <row r="27" spans="1:6" ht="12.75">
      <c r="A27" s="49"/>
      <c r="B27" s="50"/>
      <c r="C27" s="32"/>
      <c r="D27" s="32"/>
      <c r="E27" s="36"/>
      <c r="F27" s="36"/>
    </row>
    <row r="28" spans="1:6" ht="12.75">
      <c r="A28" s="35" t="s">
        <v>43</v>
      </c>
      <c r="B28" s="37" t="s">
        <v>44</v>
      </c>
      <c r="C28" s="32">
        <f>E28/12</f>
        <v>2500</v>
      </c>
      <c r="D28" s="32">
        <f>C28/C5</f>
        <v>0.10973142137304732</v>
      </c>
      <c r="E28" s="36">
        <v>30000</v>
      </c>
      <c r="F28" s="36"/>
    </row>
    <row r="29" spans="1:6" ht="12.75">
      <c r="A29" s="35" t="s">
        <v>45</v>
      </c>
      <c r="B29" s="37" t="s">
        <v>46</v>
      </c>
      <c r="C29" s="32">
        <f>E29/12</f>
        <v>15416.666666666666</v>
      </c>
      <c r="D29" s="32">
        <f>C29/C5</f>
        <v>0.6766770984671251</v>
      </c>
      <c r="E29" s="36">
        <v>185000</v>
      </c>
      <c r="F29" s="36"/>
    </row>
    <row r="30" spans="1:6" ht="12.75">
      <c r="A30" s="35" t="s">
        <v>47</v>
      </c>
      <c r="B30" s="37" t="s">
        <v>48</v>
      </c>
      <c r="C30" s="32">
        <f>E30/12</f>
        <v>8333.333333333334</v>
      </c>
      <c r="D30" s="32">
        <f>C30/C5</f>
        <v>0.36577140457682444</v>
      </c>
      <c r="E30" s="36">
        <v>100000</v>
      </c>
      <c r="F30" s="36"/>
    </row>
    <row r="31" spans="1:6" ht="12.75">
      <c r="A31" s="35" t="s">
        <v>49</v>
      </c>
      <c r="B31" s="37" t="s">
        <v>50</v>
      </c>
      <c r="C31" s="32">
        <f>E31/12</f>
        <v>8333.333333333334</v>
      </c>
      <c r="D31" s="32">
        <f>C31/C5</f>
        <v>0.36577140457682444</v>
      </c>
      <c r="E31" s="36">
        <v>100000</v>
      </c>
      <c r="F31" s="36"/>
    </row>
    <row r="32" spans="1:6" ht="12.75">
      <c r="A32" s="35" t="s">
        <v>51</v>
      </c>
      <c r="B32" s="37" t="s">
        <v>52</v>
      </c>
      <c r="C32" s="32">
        <f>E32/12</f>
        <v>3166.6666666666665</v>
      </c>
      <c r="D32" s="32">
        <f>C32/C5</f>
        <v>0.13899313373919328</v>
      </c>
      <c r="E32" s="36">
        <v>38000</v>
      </c>
      <c r="F32" s="36"/>
    </row>
    <row r="33" spans="1:6" ht="12.75">
      <c r="A33" s="35" t="s">
        <v>53</v>
      </c>
      <c r="B33" s="37" t="s">
        <v>54</v>
      </c>
      <c r="C33" s="32">
        <f>E33/12</f>
        <v>2500</v>
      </c>
      <c r="D33" s="32">
        <f>C33/C5</f>
        <v>0.10973142137304732</v>
      </c>
      <c r="E33" s="36">
        <v>30000</v>
      </c>
      <c r="F33" s="36"/>
    </row>
    <row r="34" spans="1:6" ht="12.75">
      <c r="A34" s="35" t="s">
        <v>55</v>
      </c>
      <c r="B34" s="37" t="s">
        <v>56</v>
      </c>
      <c r="C34" s="32">
        <f>E34/12</f>
        <v>8333.333333333334</v>
      </c>
      <c r="D34" s="32">
        <f>C34/C5</f>
        <v>0.36577140457682444</v>
      </c>
      <c r="E34" s="36">
        <v>100000</v>
      </c>
      <c r="F34" s="36"/>
    </row>
    <row r="35" spans="1:6" ht="12.75">
      <c r="A35" s="33" t="s">
        <v>57</v>
      </c>
      <c r="B35" s="34" t="s">
        <v>58</v>
      </c>
      <c r="C35" s="32">
        <f>E35/12</f>
        <v>32500</v>
      </c>
      <c r="D35" s="32">
        <f>C35/C5</f>
        <v>1.426508477849615</v>
      </c>
      <c r="E35" s="32">
        <v>390000</v>
      </c>
      <c r="F35" s="45"/>
    </row>
    <row r="36" spans="1:6" ht="12.75">
      <c r="A36" s="35" t="s">
        <v>59</v>
      </c>
      <c r="B36" s="37" t="s">
        <v>60</v>
      </c>
      <c r="C36" s="32">
        <f>E36/12</f>
        <v>833.3333333333334</v>
      </c>
      <c r="D36" s="32">
        <f>C36/C5</f>
        <v>0.03657714045768244</v>
      </c>
      <c r="E36" s="36">
        <v>10000</v>
      </c>
      <c r="F36" s="36"/>
    </row>
    <row r="37" spans="1:6" ht="12.75">
      <c r="A37" s="33" t="s">
        <v>61</v>
      </c>
      <c r="B37" s="51" t="s">
        <v>62</v>
      </c>
      <c r="C37" s="32">
        <f>E37/12</f>
        <v>8333.333333333334</v>
      </c>
      <c r="D37" s="32">
        <f>C37/C5</f>
        <v>0.36577140457682444</v>
      </c>
      <c r="E37" s="52">
        <v>100000</v>
      </c>
      <c r="F37" s="53"/>
    </row>
    <row r="38" spans="1:6" ht="12.75">
      <c r="A38" s="34" t="s">
        <v>63</v>
      </c>
      <c r="B38" s="34" t="s">
        <v>64</v>
      </c>
      <c r="C38" s="32">
        <f>E38/12</f>
        <v>14000</v>
      </c>
      <c r="D38" s="32">
        <f>C38/C5</f>
        <v>0.614495959689065</v>
      </c>
      <c r="E38" s="52">
        <v>168000</v>
      </c>
      <c r="F38" s="32"/>
    </row>
    <row r="39" spans="1:6" ht="12.75">
      <c r="A39" s="54"/>
      <c r="B39" s="55" t="s">
        <v>65</v>
      </c>
      <c r="C39" s="56">
        <f>SUM(C28:C38)</f>
        <v>104250</v>
      </c>
      <c r="D39" s="56">
        <f>SUM(D28:D38)</f>
        <v>4.575800271256074</v>
      </c>
      <c r="E39" s="56">
        <f>SUM(E28:E38)</f>
        <v>1251000</v>
      </c>
      <c r="F39" s="57"/>
    </row>
    <row r="40" spans="1:6" ht="12.75">
      <c r="A40" s="33"/>
      <c r="B40" s="55" t="s">
        <v>66</v>
      </c>
      <c r="C40" s="45"/>
      <c r="D40" s="45">
        <f>SUM(D24+D39)</f>
        <v>11.569911185582168</v>
      </c>
      <c r="E40" s="45"/>
      <c r="F40" s="45"/>
    </row>
    <row r="41" spans="1:6" ht="12.75">
      <c r="A41" s="58"/>
      <c r="B41" s="54" t="s">
        <v>67</v>
      </c>
      <c r="C41" s="45"/>
      <c r="D41" s="59"/>
      <c r="E41" s="59"/>
      <c r="F41" s="59"/>
    </row>
    <row r="42" spans="1:6" ht="12.75">
      <c r="A42" s="58"/>
      <c r="B42" s="34" t="s">
        <v>68</v>
      </c>
      <c r="C42" s="32">
        <v>2500</v>
      </c>
      <c r="D42" s="60"/>
      <c r="E42" s="60"/>
      <c r="F42" s="60"/>
    </row>
    <row r="43" spans="1:6" ht="12.75">
      <c r="A43" s="58"/>
      <c r="B43" s="34" t="s">
        <v>69</v>
      </c>
      <c r="C43" s="32">
        <v>1500</v>
      </c>
      <c r="D43" s="60"/>
      <c r="E43" s="60"/>
      <c r="F43" s="60"/>
    </row>
    <row r="44" spans="1:6" ht="12.75">
      <c r="A44" s="58"/>
      <c r="B44" s="34" t="s">
        <v>70</v>
      </c>
      <c r="C44" s="32">
        <v>1000</v>
      </c>
      <c r="D44" s="60"/>
      <c r="E44" s="60"/>
      <c r="F44" s="60"/>
    </row>
    <row r="45" spans="1:6" ht="12.75">
      <c r="A45" s="58"/>
      <c r="B45" s="34" t="s">
        <v>71</v>
      </c>
      <c r="C45" s="32">
        <v>5000</v>
      </c>
      <c r="D45" s="60"/>
      <c r="E45" s="60"/>
      <c r="F45" s="60"/>
    </row>
    <row r="46" spans="1:6" ht="12.75">
      <c r="A46" s="58"/>
      <c r="B46" s="34" t="s">
        <v>72</v>
      </c>
      <c r="C46" s="32">
        <v>900</v>
      </c>
      <c r="D46" s="60"/>
      <c r="E46" s="60"/>
      <c r="F46" s="60"/>
    </row>
    <row r="47" spans="1:6" ht="12.75">
      <c r="A47" s="58"/>
      <c r="B47" s="34" t="s">
        <v>73</v>
      </c>
      <c r="C47" s="32">
        <v>2400</v>
      </c>
      <c r="D47" s="60"/>
      <c r="E47" s="60"/>
      <c r="F47" s="60"/>
    </row>
    <row r="48" spans="1:6" ht="12.75">
      <c r="A48" s="58"/>
      <c r="B48" s="34" t="s">
        <v>74</v>
      </c>
      <c r="C48" s="32">
        <v>5000</v>
      </c>
      <c r="D48" s="60"/>
      <c r="E48" s="60"/>
      <c r="F48" s="60"/>
    </row>
    <row r="49" spans="1:6" ht="12.75">
      <c r="A49" s="58"/>
      <c r="B49" s="54" t="s">
        <v>75</v>
      </c>
      <c r="C49" s="45"/>
      <c r="D49" s="59"/>
      <c r="E49" s="59"/>
      <c r="F49" s="59"/>
    </row>
    <row r="50" spans="1:6" ht="12.75">
      <c r="A50" s="61"/>
      <c r="B50" s="33" t="s">
        <v>76</v>
      </c>
      <c r="C50" s="62">
        <v>600</v>
      </c>
      <c r="D50" s="63"/>
      <c r="E50" s="63"/>
      <c r="F50" s="63"/>
    </row>
    <row r="51" spans="1:6" ht="12.75">
      <c r="A51" s="61"/>
      <c r="B51" s="34" t="s">
        <v>77</v>
      </c>
      <c r="C51" s="62">
        <v>600</v>
      </c>
      <c r="D51" s="63"/>
      <c r="E51" s="63"/>
      <c r="F51" s="63"/>
    </row>
    <row r="52" spans="1:6" ht="12.75">
      <c r="A52" s="61"/>
      <c r="B52" s="54" t="s">
        <v>78</v>
      </c>
      <c r="C52" s="62"/>
      <c r="D52" s="63"/>
      <c r="E52" s="63"/>
      <c r="F52" s="63"/>
    </row>
    <row r="53" spans="1:6" ht="12.75">
      <c r="A53" s="61"/>
      <c r="B53" s="34" t="s">
        <v>79</v>
      </c>
      <c r="C53" s="64">
        <v>350</v>
      </c>
      <c r="D53" s="63"/>
      <c r="E53" s="63"/>
      <c r="F53" s="63"/>
    </row>
    <row r="54" spans="1:6" ht="12.75">
      <c r="A54" s="61"/>
      <c r="B54" s="34" t="s">
        <v>80</v>
      </c>
      <c r="C54" s="64">
        <v>1062</v>
      </c>
      <c r="D54" s="63"/>
      <c r="E54" s="63"/>
      <c r="F54" s="63"/>
    </row>
    <row r="55" spans="1:6" ht="12.75">
      <c r="A55" s="61"/>
      <c r="B55" s="34" t="s">
        <v>81</v>
      </c>
      <c r="C55" s="64">
        <v>350</v>
      </c>
      <c r="D55" s="63"/>
      <c r="E55" s="63"/>
      <c r="F55" s="63"/>
    </row>
    <row r="56" spans="1:5" s="2" customFormat="1" ht="12.75">
      <c r="A56" s="61"/>
      <c r="B56" s="65" t="s">
        <v>82</v>
      </c>
      <c r="C56" s="66">
        <f>SUM(C42:C55)*12</f>
        <v>255144</v>
      </c>
      <c r="D56" s="63"/>
      <c r="E56" s="67"/>
    </row>
    <row r="57" spans="1:5" s="2" customFormat="1" ht="0.75" customHeight="1">
      <c r="A57" s="61"/>
      <c r="B57" s="68"/>
      <c r="C57" s="68"/>
      <c r="D57" s="68"/>
      <c r="E57" s="68"/>
    </row>
    <row r="58" spans="1:5" s="2" customFormat="1" ht="40.5" customHeight="1">
      <c r="A58" s="61"/>
      <c r="B58" s="69" t="s">
        <v>83</v>
      </c>
      <c r="C58" s="69"/>
      <c r="D58" s="69"/>
      <c r="E58" s="69"/>
    </row>
    <row r="59" spans="1:6" ht="75" customHeight="1">
      <c r="A59" s="70" t="s">
        <v>84</v>
      </c>
      <c r="B59" s="70"/>
      <c r="C59" s="71"/>
      <c r="D59" s="70"/>
      <c r="E59" s="63"/>
      <c r="F59" s="63"/>
    </row>
    <row r="60" spans="1:6" ht="12.75">
      <c r="A60" s="72"/>
      <c r="B60" s="72"/>
      <c r="C60" s="71"/>
      <c r="D60" s="73"/>
      <c r="E60" s="73"/>
      <c r="F60" s="73"/>
    </row>
    <row r="61" spans="1:6" ht="12.75">
      <c r="A61" s="74"/>
      <c r="B61" s="74"/>
      <c r="C61" s="71"/>
      <c r="D61" s="71"/>
      <c r="E61" s="71"/>
      <c r="F61" s="71"/>
    </row>
    <row r="62" spans="1:6" ht="12.75">
      <c r="A62" s="74"/>
      <c r="B62" s="74"/>
      <c r="C62" s="71"/>
      <c r="D62" s="71"/>
      <c r="E62" s="71"/>
      <c r="F62" s="71"/>
    </row>
    <row r="63" spans="1:6" ht="12.75">
      <c r="A63" s="74"/>
      <c r="B63" s="74"/>
      <c r="C63" s="71"/>
      <c r="D63" s="71"/>
      <c r="E63" s="71"/>
      <c r="F63" s="71"/>
    </row>
    <row r="64" spans="1:6" ht="12.75">
      <c r="A64" s="74"/>
      <c r="B64" s="74"/>
      <c r="C64" s="71"/>
      <c r="D64" s="71"/>
      <c r="E64" s="71"/>
      <c r="F64" s="71"/>
    </row>
    <row r="65" spans="1:6" ht="12.75">
      <c r="A65" s="74"/>
      <c r="B65" s="74"/>
      <c r="C65" s="71"/>
      <c r="D65" s="71"/>
      <c r="E65" s="71"/>
      <c r="F65" s="71"/>
    </row>
    <row r="66" spans="1:6" s="75" customFormat="1" ht="12.75">
      <c r="A66" s="74"/>
      <c r="B66" s="74"/>
      <c r="C66" s="71"/>
      <c r="D66" s="71"/>
      <c r="E66" s="71"/>
      <c r="F66" s="71"/>
    </row>
    <row r="67" spans="1:6" s="75" customFormat="1" ht="12.75">
      <c r="A67" s="74"/>
      <c r="B67" s="74"/>
      <c r="C67" s="71"/>
      <c r="D67" s="71"/>
      <c r="E67" s="71"/>
      <c r="F67" s="71"/>
    </row>
    <row r="68" spans="1:6" s="75" customFormat="1" ht="12.75">
      <c r="A68" s="74"/>
      <c r="B68" s="74"/>
      <c r="C68" s="71"/>
      <c r="D68" s="71"/>
      <c r="E68" s="71"/>
      <c r="F68" s="71"/>
    </row>
    <row r="69" spans="1:6" s="75" customFormat="1" ht="12.75">
      <c r="A69" s="74"/>
      <c r="B69" s="74"/>
      <c r="C69" s="71"/>
      <c r="D69" s="71"/>
      <c r="E69" s="71"/>
      <c r="F69" s="71"/>
    </row>
    <row r="70" spans="1:6" s="75" customFormat="1" ht="12.75">
      <c r="A70" s="74"/>
      <c r="B70" s="74"/>
      <c r="C70" s="71"/>
      <c r="D70" s="71"/>
      <c r="E70" s="71"/>
      <c r="F70" s="71"/>
    </row>
    <row r="71" spans="1:6" s="75" customFormat="1" ht="12.75">
      <c r="A71" s="74"/>
      <c r="B71" s="74"/>
      <c r="C71" s="71"/>
      <c r="D71" s="71"/>
      <c r="E71" s="71"/>
      <c r="F71" s="71"/>
    </row>
    <row r="72" spans="1:6" s="75" customFormat="1" ht="12.75">
      <c r="A72" s="1"/>
      <c r="B72" s="1"/>
      <c r="C72" s="71"/>
      <c r="D72" s="71"/>
      <c r="E72" s="71"/>
      <c r="F72" s="71"/>
    </row>
    <row r="73" spans="1:6" s="75" customFormat="1" ht="12.75">
      <c r="A73" s="1"/>
      <c r="B73" s="1"/>
      <c r="C73" s="71"/>
      <c r="D73" s="71"/>
      <c r="E73" s="71"/>
      <c r="F73" s="71"/>
    </row>
    <row r="74" spans="1:6" s="75" customFormat="1" ht="12.75">
      <c r="A74" s="1"/>
      <c r="B74" s="1"/>
      <c r="C74" s="71"/>
      <c r="D74" s="71"/>
      <c r="E74" s="71"/>
      <c r="F74" s="71"/>
    </row>
    <row r="75" spans="1:6" s="75" customFormat="1" ht="12.75">
      <c r="A75" s="1"/>
      <c r="B75" s="1"/>
      <c r="C75" s="71"/>
      <c r="D75" s="71"/>
      <c r="E75" s="71"/>
      <c r="F75" s="71"/>
    </row>
    <row r="76" spans="1:6" s="75" customFormat="1" ht="12.75">
      <c r="A76" s="1"/>
      <c r="B76" s="1"/>
      <c r="C76" s="71"/>
      <c r="D76" s="71"/>
      <c r="E76" s="71"/>
      <c r="F76" s="71"/>
    </row>
    <row r="77" spans="1:6" s="75" customFormat="1" ht="12.75">
      <c r="A77" s="1"/>
      <c r="B77" s="1"/>
      <c r="C77" s="71"/>
      <c r="D77" s="71"/>
      <c r="E77" s="71"/>
      <c r="F77" s="71"/>
    </row>
    <row r="78" spans="1:6" s="75" customFormat="1" ht="12.75">
      <c r="A78" s="1"/>
      <c r="B78" s="1"/>
      <c r="C78" s="71"/>
      <c r="D78" s="71"/>
      <c r="E78" s="71"/>
      <c r="F78" s="71"/>
    </row>
    <row r="79" spans="1:6" s="75" customFormat="1" ht="12.75">
      <c r="A79" s="1"/>
      <c r="B79" s="1"/>
      <c r="C79" s="71"/>
      <c r="D79" s="71"/>
      <c r="E79" s="71"/>
      <c r="F79" s="71"/>
    </row>
    <row r="80" spans="1:6" s="75" customFormat="1" ht="12.75">
      <c r="A80" s="1"/>
      <c r="B80" s="1"/>
      <c r="C80" s="71"/>
      <c r="D80" s="71"/>
      <c r="E80" s="71"/>
      <c r="F80" s="71"/>
    </row>
    <row r="81" spans="1:6" s="75" customFormat="1" ht="12.75">
      <c r="A81" s="1"/>
      <c r="B81" s="1"/>
      <c r="C81" s="71"/>
      <c r="D81" s="71"/>
      <c r="E81" s="71"/>
      <c r="F81" s="71"/>
    </row>
    <row r="82" spans="1:6" s="75" customFormat="1" ht="12.75">
      <c r="A82" s="1"/>
      <c r="B82" s="1"/>
      <c r="C82" s="71"/>
      <c r="D82" s="71"/>
      <c r="E82" s="71"/>
      <c r="F82" s="71"/>
    </row>
    <row r="83" spans="1:6" s="75" customFormat="1" ht="12.75">
      <c r="A83" s="1"/>
      <c r="B83" s="1"/>
      <c r="C83" s="71"/>
      <c r="D83" s="71"/>
      <c r="E83" s="71"/>
      <c r="F83" s="71"/>
    </row>
    <row r="84" spans="1:6" s="75" customFormat="1" ht="12.75">
      <c r="A84" s="1"/>
      <c r="B84" s="1"/>
      <c r="C84" s="71"/>
      <c r="D84" s="71"/>
      <c r="E84" s="71"/>
      <c r="F84" s="71"/>
    </row>
    <row r="85" spans="1:6" s="75" customFormat="1" ht="12.75">
      <c r="A85" s="1"/>
      <c r="B85" s="1"/>
      <c r="C85" s="71"/>
      <c r="D85" s="71"/>
      <c r="E85" s="71"/>
      <c r="F85" s="71"/>
    </row>
    <row r="86" spans="1:6" s="75" customFormat="1" ht="12.75">
      <c r="A86" s="1"/>
      <c r="B86" s="1"/>
      <c r="C86" s="71"/>
      <c r="D86" s="71"/>
      <c r="E86" s="71"/>
      <c r="F86" s="71"/>
    </row>
    <row r="87" spans="1:6" s="75" customFormat="1" ht="12.75">
      <c r="A87" s="1"/>
      <c r="B87" s="1"/>
      <c r="C87" s="71"/>
      <c r="D87" s="71"/>
      <c r="E87" s="71"/>
      <c r="F87" s="71"/>
    </row>
    <row r="88" spans="1:6" s="75" customFormat="1" ht="12.75">
      <c r="A88" s="1"/>
      <c r="B88" s="1"/>
      <c r="C88" s="71"/>
      <c r="D88" s="71"/>
      <c r="E88" s="71"/>
      <c r="F88" s="71"/>
    </row>
    <row r="89" spans="1:6" s="75" customFormat="1" ht="12.75">
      <c r="A89" s="1"/>
      <c r="B89" s="1"/>
      <c r="C89" s="71"/>
      <c r="D89" s="71"/>
      <c r="E89" s="71"/>
      <c r="F89" s="71"/>
    </row>
    <row r="90" spans="1:6" s="75" customFormat="1" ht="12.75">
      <c r="A90" s="1"/>
      <c r="B90" s="1"/>
      <c r="C90" s="71"/>
      <c r="D90" s="71"/>
      <c r="E90" s="71"/>
      <c r="F90" s="71"/>
    </row>
    <row r="91" spans="1:6" s="75" customFormat="1" ht="12.75">
      <c r="A91" s="1"/>
      <c r="B91" s="1"/>
      <c r="C91" s="71"/>
      <c r="D91" s="71"/>
      <c r="E91" s="71"/>
      <c r="F91" s="71"/>
    </row>
    <row r="92" spans="1:6" s="75" customFormat="1" ht="12.75">
      <c r="A92" s="1"/>
      <c r="B92" s="1"/>
      <c r="C92" s="71"/>
      <c r="D92" s="71"/>
      <c r="E92" s="71"/>
      <c r="F92" s="71"/>
    </row>
    <row r="93" spans="1:6" s="75" customFormat="1" ht="12.75">
      <c r="A93" s="1"/>
      <c r="B93" s="1"/>
      <c r="C93" s="71"/>
      <c r="D93" s="71"/>
      <c r="E93" s="71"/>
      <c r="F93" s="71"/>
    </row>
    <row r="94" spans="1:6" s="75" customFormat="1" ht="12.75">
      <c r="A94" s="1"/>
      <c r="B94" s="1"/>
      <c r="C94" s="71"/>
      <c r="D94" s="71"/>
      <c r="E94" s="71"/>
      <c r="F94" s="71"/>
    </row>
    <row r="95" spans="1:6" s="75" customFormat="1" ht="12.75">
      <c r="A95" s="1"/>
      <c r="B95" s="1"/>
      <c r="C95" s="71"/>
      <c r="D95" s="71"/>
      <c r="E95" s="71"/>
      <c r="F95" s="71"/>
    </row>
    <row r="96" spans="1:6" s="75" customFormat="1" ht="12.75">
      <c r="A96" s="1"/>
      <c r="B96" s="1"/>
      <c r="C96" s="71"/>
      <c r="D96" s="71"/>
      <c r="E96" s="71"/>
      <c r="F96" s="71"/>
    </row>
    <row r="97" spans="1:6" s="75" customFormat="1" ht="12.75">
      <c r="A97" s="1"/>
      <c r="B97" s="1"/>
      <c r="C97" s="71"/>
      <c r="D97" s="71"/>
      <c r="E97" s="71"/>
      <c r="F97" s="71"/>
    </row>
    <row r="98" spans="1:6" s="75" customFormat="1" ht="12.75">
      <c r="A98" s="1"/>
      <c r="B98" s="1"/>
      <c r="C98" s="71"/>
      <c r="D98" s="71"/>
      <c r="E98" s="71"/>
      <c r="F98" s="71"/>
    </row>
    <row r="99" spans="1:6" s="75" customFormat="1" ht="12.75">
      <c r="A99" s="1"/>
      <c r="B99" s="1"/>
      <c r="C99" s="71"/>
      <c r="D99" s="71"/>
      <c r="E99" s="71"/>
      <c r="F99" s="71"/>
    </row>
    <row r="100" spans="1:6" s="75" customFormat="1" ht="12.75">
      <c r="A100" s="1"/>
      <c r="B100" s="1"/>
      <c r="C100" s="71"/>
      <c r="D100" s="71"/>
      <c r="E100" s="71"/>
      <c r="F100" s="71"/>
    </row>
    <row r="101" spans="1:6" s="75" customFormat="1" ht="12.75">
      <c r="A101" s="1"/>
      <c r="B101" s="1"/>
      <c r="C101" s="71"/>
      <c r="D101" s="71"/>
      <c r="E101" s="71"/>
      <c r="F101" s="71"/>
    </row>
    <row r="102" spans="1:6" s="75" customFormat="1" ht="12.75">
      <c r="A102" s="1"/>
      <c r="B102" s="1"/>
      <c r="C102" s="71"/>
      <c r="D102" s="71"/>
      <c r="E102" s="71"/>
      <c r="F102" s="71"/>
    </row>
    <row r="103" spans="1:6" s="75" customFormat="1" ht="12.75">
      <c r="A103" s="1"/>
      <c r="B103" s="1"/>
      <c r="C103" s="1"/>
      <c r="D103" s="71"/>
      <c r="E103" s="71"/>
      <c r="F103" s="71"/>
    </row>
    <row r="104" spans="1:6" s="75" customFormat="1" ht="12.75">
      <c r="A104" s="1"/>
      <c r="B104" s="1"/>
      <c r="C104" s="1"/>
      <c r="D104" s="71"/>
      <c r="E104" s="71"/>
      <c r="F104" s="71"/>
    </row>
    <row r="105" spans="1:6" s="75" customFormat="1" ht="12.75">
      <c r="A105" s="1"/>
      <c r="B105" s="1"/>
      <c r="C105" s="1"/>
      <c r="D105" s="71"/>
      <c r="E105" s="71"/>
      <c r="F105" s="71"/>
    </row>
    <row r="106" spans="1:6" s="75" customFormat="1" ht="12.75">
      <c r="A106" s="1"/>
      <c r="B106" s="1"/>
      <c r="C106" s="1"/>
      <c r="D106" s="71"/>
      <c r="E106" s="71"/>
      <c r="F106" s="71"/>
    </row>
    <row r="107" spans="1:6" s="75" customFormat="1" ht="12.75">
      <c r="A107" s="1"/>
      <c r="B107" s="1"/>
      <c r="C107" s="1"/>
      <c r="D107" s="71"/>
      <c r="E107" s="71"/>
      <c r="F107" s="71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7:E57"/>
    <mergeCell ref="B58:E58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E34" sqref="E34"/>
    </sheetView>
  </sheetViews>
  <sheetFormatPr defaultColWidth="9.140625" defaultRowHeight="12.75"/>
  <cols>
    <col min="1" max="1" width="4.7109375" style="77" customWidth="1"/>
    <col min="2" max="2" width="46.57421875" style="77" customWidth="1"/>
    <col min="3" max="3" width="11.140625" style="77" customWidth="1"/>
    <col min="4" max="4" width="9.140625" style="77" customWidth="1"/>
    <col min="5" max="5" width="13.00390625" style="77" customWidth="1"/>
    <col min="6" max="6" width="16.140625" style="77" customWidth="1"/>
    <col min="7" max="7" width="11.140625" style="77" customWidth="1"/>
    <col min="8" max="8" width="13.00390625" style="77" customWidth="1"/>
    <col min="9" max="16384" width="8.8515625" style="77" customWidth="1"/>
  </cols>
  <sheetData>
    <row r="1" spans="2:6" ht="12.75">
      <c r="B1" s="78" t="s">
        <v>0</v>
      </c>
      <c r="C1" s="78"/>
      <c r="E1" s="79"/>
      <c r="F1" s="79"/>
    </row>
    <row r="2" spans="1:6" ht="28.5" customHeight="1">
      <c r="A2" s="80" t="s">
        <v>85</v>
      </c>
      <c r="B2" s="80"/>
      <c r="C2" s="80"/>
      <c r="D2" s="80"/>
      <c r="E2" s="80"/>
      <c r="F2" s="80"/>
    </row>
    <row r="3" spans="2:6" ht="12.75">
      <c r="B3" s="81" t="s">
        <v>2</v>
      </c>
      <c r="C3" s="82" t="s">
        <v>3</v>
      </c>
      <c r="D3" s="82"/>
      <c r="E3" s="82"/>
      <c r="F3" s="83"/>
    </row>
    <row r="4" spans="2:6" ht="12.75">
      <c r="B4" s="81" t="s">
        <v>4</v>
      </c>
      <c r="C4" s="84">
        <v>12</v>
      </c>
      <c r="D4" s="84"/>
      <c r="E4" s="84"/>
      <c r="F4" s="78"/>
    </row>
    <row r="5" spans="2:6" ht="12.75">
      <c r="B5" s="85" t="s">
        <v>5</v>
      </c>
      <c r="C5" s="84">
        <v>22777</v>
      </c>
      <c r="D5" s="84"/>
      <c r="E5" s="84"/>
      <c r="F5" s="78"/>
    </row>
    <row r="6" spans="2:8" ht="12.75">
      <c r="B6" s="85" t="s">
        <v>6</v>
      </c>
      <c r="C6" s="86">
        <v>3720</v>
      </c>
      <c r="D6" s="87"/>
      <c r="E6" s="88"/>
      <c r="F6" s="78"/>
      <c r="H6" s="89"/>
    </row>
    <row r="7" spans="2:8" ht="12.75">
      <c r="B7" s="90" t="s">
        <v>7</v>
      </c>
      <c r="C7" s="91">
        <v>3795746.02</v>
      </c>
      <c r="D7" s="92"/>
      <c r="E7" s="93"/>
      <c r="F7" s="94"/>
      <c r="H7" s="89"/>
    </row>
    <row r="8" spans="2:8" ht="12.75">
      <c r="B8" s="90" t="s">
        <v>8</v>
      </c>
      <c r="C8" s="95">
        <v>12</v>
      </c>
      <c r="D8" s="96"/>
      <c r="E8" s="96"/>
      <c r="F8" s="94"/>
      <c r="H8" s="89"/>
    </row>
    <row r="9" spans="2:5" ht="12.75">
      <c r="B9" s="97" t="s">
        <v>9</v>
      </c>
      <c r="C9" s="98">
        <v>8.5</v>
      </c>
      <c r="D9" s="99"/>
      <c r="E9" s="100"/>
    </row>
    <row r="10" spans="2:5" ht="12.75">
      <c r="B10" s="97" t="s">
        <v>10</v>
      </c>
      <c r="C10" s="98">
        <v>224526.72</v>
      </c>
      <c r="D10" s="99"/>
      <c r="E10" s="100"/>
    </row>
    <row r="11" spans="2:5" ht="12.75">
      <c r="B11" s="97" t="s">
        <v>11</v>
      </c>
      <c r="C11" s="101">
        <f>C5*C9*12</f>
        <v>2323254</v>
      </c>
      <c r="D11" s="99">
        <f>C11/12</f>
        <v>193604.5</v>
      </c>
      <c r="E11" s="100"/>
    </row>
    <row r="12" spans="1:6" ht="12.75" customHeight="1">
      <c r="A12" s="102" t="s">
        <v>12</v>
      </c>
      <c r="B12" s="103" t="s">
        <v>13</v>
      </c>
      <c r="C12" s="104" t="s">
        <v>14</v>
      </c>
      <c r="D12" s="104" t="s">
        <v>15</v>
      </c>
      <c r="E12" s="104"/>
      <c r="F12" s="104" t="s">
        <v>16</v>
      </c>
    </row>
    <row r="13" spans="1:6" ht="12.75">
      <c r="A13" s="102"/>
      <c r="B13" s="103"/>
      <c r="C13" s="104"/>
      <c r="D13" s="105" t="s">
        <v>17</v>
      </c>
      <c r="E13" s="105" t="s">
        <v>18</v>
      </c>
      <c r="F13" s="104"/>
    </row>
    <row r="14" spans="1:6" ht="12.75">
      <c r="A14" s="106" t="s">
        <v>19</v>
      </c>
      <c r="B14" s="107" t="s">
        <v>20</v>
      </c>
      <c r="C14" s="108">
        <f>D14*C5</f>
        <v>105685.28</v>
      </c>
      <c r="D14" s="108">
        <v>4.64</v>
      </c>
      <c r="E14" s="108">
        <f>C14*12</f>
        <v>1268223.3599999999</v>
      </c>
      <c r="F14" s="108">
        <f>C14*12</f>
        <v>1268223.3599999999</v>
      </c>
    </row>
    <row r="15" spans="1:6" ht="12.75">
      <c r="A15" s="109" t="s">
        <v>21</v>
      </c>
      <c r="B15" s="110" t="s">
        <v>22</v>
      </c>
      <c r="C15" s="108">
        <f>D15*C5</f>
        <v>15260.59</v>
      </c>
      <c r="D15" s="108">
        <v>0.67</v>
      </c>
      <c r="E15" s="108">
        <f>C15*12</f>
        <v>183127.08000000002</v>
      </c>
      <c r="F15" s="108">
        <f>C15*12</f>
        <v>183127.08000000002</v>
      </c>
    </row>
    <row r="16" spans="1:6" ht="12.75">
      <c r="A16" s="109" t="s">
        <v>23</v>
      </c>
      <c r="B16" s="110" t="s">
        <v>24</v>
      </c>
      <c r="C16" s="108">
        <v>4050</v>
      </c>
      <c r="D16" s="108">
        <f>C16/C5</f>
        <v>0.1778109496421829</v>
      </c>
      <c r="E16" s="108">
        <f>C16*12</f>
        <v>48600</v>
      </c>
      <c r="F16" s="108">
        <f>C16*12</f>
        <v>48600</v>
      </c>
    </row>
    <row r="17" spans="1:6" ht="12.75">
      <c r="A17" s="111" t="s">
        <v>25</v>
      </c>
      <c r="B17" s="100" t="s">
        <v>26</v>
      </c>
      <c r="C17" s="108">
        <f>E17/12</f>
        <v>1176</v>
      </c>
      <c r="D17" s="108">
        <f>C17/C5</f>
        <v>0.05163103130350793</v>
      </c>
      <c r="E17" s="112">
        <f>(C8*98)*12</f>
        <v>14112</v>
      </c>
      <c r="F17" s="108">
        <f>C17*12</f>
        <v>14112</v>
      </c>
    </row>
    <row r="18" spans="1:6" ht="12.75">
      <c r="A18" s="111" t="s">
        <v>27</v>
      </c>
      <c r="B18" s="113" t="s">
        <v>28</v>
      </c>
      <c r="C18" s="114">
        <f>E18/12</f>
        <v>310</v>
      </c>
      <c r="D18" s="114">
        <f>C18/C5</f>
        <v>0.013610220836809062</v>
      </c>
      <c r="E18" s="114">
        <f>C6*1</f>
        <v>3720</v>
      </c>
      <c r="F18" s="114">
        <f>C18*12</f>
        <v>3720</v>
      </c>
    </row>
    <row r="19" spans="1:6" ht="12.75">
      <c r="A19" s="111" t="s">
        <v>29</v>
      </c>
      <c r="B19" s="113" t="s">
        <v>30</v>
      </c>
      <c r="C19" s="114">
        <f>E19/12</f>
        <v>651</v>
      </c>
      <c r="D19" s="114">
        <f>C19/C5</f>
        <v>0.02858146375729903</v>
      </c>
      <c r="E19" s="114">
        <f>C6*2.1</f>
        <v>7812</v>
      </c>
      <c r="F19" s="114">
        <f>C19*12</f>
        <v>7812</v>
      </c>
    </row>
    <row r="20" spans="1:6" s="116" customFormat="1" ht="12.75">
      <c r="A20" s="111" t="s">
        <v>31</v>
      </c>
      <c r="B20" s="115" t="s">
        <v>32</v>
      </c>
      <c r="C20" s="108">
        <f>C11*0.12/12</f>
        <v>23232.539999999997</v>
      </c>
      <c r="D20" s="108">
        <f>C20/C5</f>
        <v>1.0199999999999998</v>
      </c>
      <c r="E20" s="112">
        <f>C11*0.12</f>
        <v>278790.48</v>
      </c>
      <c r="F20" s="108">
        <f>C20*12</f>
        <v>278790.48</v>
      </c>
    </row>
    <row r="21" spans="1:6" ht="12.75">
      <c r="A21" s="111" t="s">
        <v>33</v>
      </c>
      <c r="B21" s="115" t="s">
        <v>34</v>
      </c>
      <c r="C21" s="108">
        <f>C11*0.009/12</f>
        <v>1742.4405000000004</v>
      </c>
      <c r="D21" s="108">
        <f>C21/C5</f>
        <v>0.07650000000000001</v>
      </c>
      <c r="E21" s="112">
        <f>C11*0.009</f>
        <v>20909.286000000004</v>
      </c>
      <c r="F21" s="108">
        <f>C21*12</f>
        <v>20909.286000000004</v>
      </c>
    </row>
    <row r="22" spans="1:6" s="116" customFormat="1" ht="12.75">
      <c r="A22" s="111" t="s">
        <v>35</v>
      </c>
      <c r="B22" s="115" t="s">
        <v>36</v>
      </c>
      <c r="C22" s="108">
        <f>E22/12</f>
        <v>4840.1125</v>
      </c>
      <c r="D22" s="108">
        <f>C22/C5</f>
        <v>0.2125</v>
      </c>
      <c r="E22" s="112">
        <f>C11*0.025</f>
        <v>58081.350000000006</v>
      </c>
      <c r="F22" s="108">
        <f>C22*12</f>
        <v>58081.350000000006</v>
      </c>
    </row>
    <row r="23" spans="1:6" s="121" customFormat="1" ht="12.75">
      <c r="A23" s="117" t="s">
        <v>37</v>
      </c>
      <c r="B23" s="118" t="s">
        <v>38</v>
      </c>
      <c r="C23" s="119">
        <f>E23/12</f>
        <v>3163.1216833333333</v>
      </c>
      <c r="D23" s="119">
        <f>E23/C5/12</f>
        <v>0.1388734988511803</v>
      </c>
      <c r="E23" s="120">
        <f>C7*0.01</f>
        <v>37957.4602</v>
      </c>
      <c r="F23" s="108">
        <f>C23*12</f>
        <v>37957.4602</v>
      </c>
    </row>
    <row r="24" spans="1:6" s="124" customFormat="1" ht="12.75">
      <c r="A24" s="122"/>
      <c r="B24" s="99" t="s">
        <v>39</v>
      </c>
      <c r="C24" s="123">
        <f>SUM(C14:C23)</f>
        <v>160111.08468333332</v>
      </c>
      <c r="D24" s="123">
        <f>SUM(D14:D23)</f>
        <v>7.029507164390978</v>
      </c>
      <c r="E24" s="123">
        <f>SUM(E14:E23)</f>
        <v>1921333.0162</v>
      </c>
      <c r="F24" s="123">
        <f>SUM(F14:F23)</f>
        <v>1921333.0162</v>
      </c>
    </row>
    <row r="25" spans="1:6" ht="12.75">
      <c r="A25" s="111"/>
      <c r="B25" s="125" t="s">
        <v>40</v>
      </c>
      <c r="C25" s="126">
        <f>(C9-D24)*C5</f>
        <v>33493.415316666695</v>
      </c>
      <c r="D25" s="126">
        <f>C25/C5</f>
        <v>1.470492835609022</v>
      </c>
      <c r="E25" s="126"/>
      <c r="F25" s="126">
        <f>C25*12</f>
        <v>401920.98380000034</v>
      </c>
    </row>
    <row r="26" spans="1:6" ht="12.75" customHeight="1">
      <c r="A26" s="127" t="s">
        <v>41</v>
      </c>
      <c r="B26" s="128" t="s">
        <v>42</v>
      </c>
      <c r="C26" s="108"/>
      <c r="D26" s="108"/>
      <c r="E26" s="112"/>
      <c r="F26" s="112"/>
    </row>
    <row r="27" spans="1:6" ht="12.75">
      <c r="A27" s="127"/>
      <c r="B27" s="128"/>
      <c r="C27" s="108"/>
      <c r="D27" s="108"/>
      <c r="E27" s="112"/>
      <c r="F27" s="112"/>
    </row>
    <row r="28" spans="1:6" ht="12.75">
      <c r="A28" s="111" t="s">
        <v>43</v>
      </c>
      <c r="B28" s="115" t="s">
        <v>44</v>
      </c>
      <c r="C28" s="108">
        <f>E28/12</f>
        <v>2500</v>
      </c>
      <c r="D28" s="108">
        <f>C28/C5</f>
        <v>0.10975984545813759</v>
      </c>
      <c r="E28" s="112">
        <v>30000</v>
      </c>
      <c r="F28" s="112"/>
    </row>
    <row r="29" spans="1:6" ht="12.75">
      <c r="A29" s="111" t="s">
        <v>45</v>
      </c>
      <c r="B29" s="115" t="s">
        <v>86</v>
      </c>
      <c r="C29" s="108">
        <f>E29/12</f>
        <v>4166.666666666667</v>
      </c>
      <c r="D29" s="108">
        <f>C29/C5</f>
        <v>0.18293307576356266</v>
      </c>
      <c r="E29" s="112">
        <v>50000</v>
      </c>
      <c r="F29" s="112"/>
    </row>
    <row r="30" spans="1:6" ht="12.75">
      <c r="A30" s="111" t="s">
        <v>47</v>
      </c>
      <c r="B30" s="115" t="s">
        <v>48</v>
      </c>
      <c r="C30" s="108">
        <f>E30/12</f>
        <v>8333.333333333334</v>
      </c>
      <c r="D30" s="108">
        <f>C30/C5</f>
        <v>0.3658661515271253</v>
      </c>
      <c r="E30" s="112">
        <v>100000</v>
      </c>
      <c r="F30" s="112"/>
    </row>
    <row r="31" spans="1:6" ht="12.75">
      <c r="A31" s="111" t="s">
        <v>49</v>
      </c>
      <c r="B31" s="115" t="s">
        <v>87</v>
      </c>
      <c r="C31" s="108">
        <f>E31/12</f>
        <v>7333.333333333333</v>
      </c>
      <c r="D31" s="108">
        <f>C31/C5</f>
        <v>0.32196221334387026</v>
      </c>
      <c r="E31" s="112">
        <v>88000</v>
      </c>
      <c r="F31" s="112"/>
    </row>
    <row r="32" spans="1:6" ht="12.75">
      <c r="A32" s="111" t="s">
        <v>51</v>
      </c>
      <c r="B32" s="115" t="s">
        <v>88</v>
      </c>
      <c r="C32" s="108">
        <f>E32/12</f>
        <v>3333.3333333333335</v>
      </c>
      <c r="D32" s="108">
        <f>C32/C5</f>
        <v>0.14634646061085013</v>
      </c>
      <c r="E32" s="112">
        <v>40000</v>
      </c>
      <c r="F32" s="112"/>
    </row>
    <row r="33" spans="1:6" ht="12.75">
      <c r="A33" s="111" t="s">
        <v>53</v>
      </c>
      <c r="B33" s="115" t="s">
        <v>89</v>
      </c>
      <c r="C33" s="108">
        <f>E33/12</f>
        <v>10000</v>
      </c>
      <c r="D33" s="108">
        <f>C33/C5</f>
        <v>0.43903938183255037</v>
      </c>
      <c r="E33" s="112">
        <v>120000</v>
      </c>
      <c r="F33" s="112"/>
    </row>
    <row r="34" spans="1:6" ht="12.75">
      <c r="A34" s="111" t="s">
        <v>55</v>
      </c>
      <c r="B34" s="129" t="s">
        <v>90</v>
      </c>
      <c r="C34" s="108">
        <f>E34/12</f>
        <v>10000</v>
      </c>
      <c r="D34" s="108">
        <f>C34/C5</f>
        <v>0.43903938183255037</v>
      </c>
      <c r="E34" s="112">
        <v>120000</v>
      </c>
      <c r="F34" s="112"/>
    </row>
    <row r="35" spans="1:6" ht="12.75">
      <c r="A35" s="111" t="s">
        <v>57</v>
      </c>
      <c r="B35" s="130" t="s">
        <v>91</v>
      </c>
      <c r="C35" s="119">
        <f>SUM(E35/12)</f>
        <v>6000</v>
      </c>
      <c r="D35" s="119">
        <f>SUM(C35/C5)</f>
        <v>0.2634236290995302</v>
      </c>
      <c r="E35" s="119">
        <v>72000</v>
      </c>
      <c r="F35" s="119">
        <v>72000</v>
      </c>
    </row>
    <row r="36" spans="1:6" ht="12.75">
      <c r="A36" s="111"/>
      <c r="B36" s="131" t="s">
        <v>65</v>
      </c>
      <c r="C36" s="132">
        <f>SUM(C28:C35)</f>
        <v>51666.666666666664</v>
      </c>
      <c r="D36" s="132">
        <f>SUM(D28:D35)</f>
        <v>2.2683701394681774</v>
      </c>
      <c r="E36" s="132">
        <f>SUM(E28:E35)</f>
        <v>620000</v>
      </c>
      <c r="F36" s="133"/>
    </row>
    <row r="37" spans="1:6" ht="12.75">
      <c r="A37" s="109"/>
      <c r="B37" s="131" t="s">
        <v>66</v>
      </c>
      <c r="C37" s="123"/>
      <c r="D37" s="123">
        <f>SUM(D24+D36)</f>
        <v>9.297877303859156</v>
      </c>
      <c r="E37" s="123"/>
      <c r="F37" s="123"/>
    </row>
    <row r="38" spans="1:6" ht="24" customHeight="1">
      <c r="A38" s="111"/>
      <c r="B38" s="125" t="s">
        <v>92</v>
      </c>
      <c r="C38" s="126"/>
      <c r="D38" s="126"/>
      <c r="E38" s="126"/>
      <c r="F38" s="126">
        <v>362339.82</v>
      </c>
    </row>
    <row r="39" spans="1:6" s="135" customFormat="1" ht="12.75">
      <c r="A39" s="134"/>
      <c r="B39"/>
      <c r="C39"/>
      <c r="D39"/>
      <c r="E39"/>
      <c r="F39"/>
    </row>
    <row r="40" spans="1:6" ht="12.75">
      <c r="A40" s="136"/>
      <c r="B40" s="137" t="s">
        <v>67</v>
      </c>
      <c r="C40" s="138"/>
      <c r="D40" s="139"/>
      <c r="E40" s="139"/>
      <c r="F40" s="139"/>
    </row>
    <row r="41" spans="1:6" ht="12.75">
      <c r="A41" s="136"/>
      <c r="B41" s="110" t="s">
        <v>68</v>
      </c>
      <c r="C41" s="108">
        <v>2500</v>
      </c>
      <c r="D41" s="140"/>
      <c r="E41" s="140"/>
      <c r="F41" s="140"/>
    </row>
    <row r="42" spans="1:6" ht="12.75">
      <c r="A42" s="136"/>
      <c r="B42" s="110"/>
      <c r="C42" s="108"/>
      <c r="D42" s="140"/>
      <c r="E42" s="140"/>
      <c r="F42" s="140"/>
    </row>
    <row r="43" spans="1:6" ht="12.75">
      <c r="A43" s="136"/>
      <c r="B43" s="141" t="s">
        <v>70</v>
      </c>
      <c r="C43" s="114">
        <v>1000</v>
      </c>
      <c r="D43" s="114">
        <v>1000</v>
      </c>
      <c r="E43" s="140"/>
      <c r="F43" s="140"/>
    </row>
    <row r="44" spans="1:6" ht="12.75">
      <c r="A44" s="136"/>
      <c r="B44" s="141" t="s">
        <v>71</v>
      </c>
      <c r="C44" s="114">
        <v>6000</v>
      </c>
      <c r="D44" s="114">
        <v>6000</v>
      </c>
      <c r="E44" s="140"/>
      <c r="F44" s="140"/>
    </row>
    <row r="45" spans="1:6" ht="12.75">
      <c r="A45" s="136"/>
      <c r="B45" s="141" t="s">
        <v>72</v>
      </c>
      <c r="C45" s="114">
        <v>1200</v>
      </c>
      <c r="D45" s="114">
        <v>1200</v>
      </c>
      <c r="E45" s="140"/>
      <c r="F45" s="140"/>
    </row>
    <row r="46" spans="1:6" ht="12.75">
      <c r="A46" s="136"/>
      <c r="B46" s="141" t="s">
        <v>73</v>
      </c>
      <c r="C46" s="114">
        <v>2400</v>
      </c>
      <c r="D46" s="114">
        <v>2400</v>
      </c>
      <c r="E46" s="140"/>
      <c r="F46" s="140"/>
    </row>
    <row r="47" spans="1:6" ht="12.75">
      <c r="A47" s="136"/>
      <c r="B47" s="141" t="s">
        <v>74</v>
      </c>
      <c r="C47" s="114">
        <v>7000</v>
      </c>
      <c r="D47" s="114">
        <v>7000</v>
      </c>
      <c r="E47" s="140"/>
      <c r="F47" s="140"/>
    </row>
    <row r="48" spans="1:6" ht="12.75">
      <c r="A48" s="136"/>
      <c r="B48" s="142" t="s">
        <v>75</v>
      </c>
      <c r="C48" s="123"/>
      <c r="D48" s="139"/>
      <c r="E48" s="139"/>
      <c r="F48" s="139"/>
    </row>
    <row r="49" spans="1:6" ht="12.75">
      <c r="A49" s="143"/>
      <c r="B49" s="109" t="s">
        <v>76</v>
      </c>
      <c r="C49" s="144">
        <v>600</v>
      </c>
      <c r="D49" s="144">
        <f>C49*12</f>
        <v>7200</v>
      </c>
      <c r="E49" s="145"/>
      <c r="F49" s="145"/>
    </row>
    <row r="50" spans="1:6" ht="12.75">
      <c r="A50" s="143"/>
      <c r="B50" s="110" t="s">
        <v>77</v>
      </c>
      <c r="C50" s="144">
        <v>600</v>
      </c>
      <c r="D50" s="144">
        <f>C50*12</f>
        <v>7200</v>
      </c>
      <c r="E50" s="145"/>
      <c r="F50" s="145"/>
    </row>
    <row r="51" spans="1:6" ht="12.75">
      <c r="A51" s="143"/>
      <c r="B51" s="142" t="s">
        <v>78</v>
      </c>
      <c r="C51" s="108" t="s">
        <v>93</v>
      </c>
      <c r="D51" s="108" t="s">
        <v>94</v>
      </c>
      <c r="E51" s="145"/>
      <c r="F51" s="145"/>
    </row>
    <row r="52" spans="1:6" ht="12.75">
      <c r="A52" s="143"/>
      <c r="B52" s="110" t="s">
        <v>79</v>
      </c>
      <c r="C52" s="146">
        <v>350</v>
      </c>
      <c r="D52" s="144">
        <f>C52*12</f>
        <v>4200</v>
      </c>
      <c r="E52" s="145"/>
      <c r="F52" s="145"/>
    </row>
    <row r="53" spans="1:6" ht="12.75">
      <c r="A53" s="143"/>
      <c r="B53" s="110" t="s">
        <v>95</v>
      </c>
      <c r="C53" s="146">
        <v>350</v>
      </c>
      <c r="D53" s="144">
        <f>C53*12</f>
        <v>4200</v>
      </c>
      <c r="E53" s="145"/>
      <c r="F53" s="145"/>
    </row>
    <row r="54" spans="1:6" ht="12.75">
      <c r="A54" s="143"/>
      <c r="B54" s="110" t="s">
        <v>96</v>
      </c>
      <c r="C54" s="146">
        <v>1062</v>
      </c>
      <c r="D54" s="144">
        <f>C54*12</f>
        <v>12744</v>
      </c>
      <c r="E54" s="145"/>
      <c r="F54" s="145"/>
    </row>
    <row r="55" spans="1:6" ht="12.75">
      <c r="A55" s="143"/>
      <c r="B55" s="110" t="s">
        <v>81</v>
      </c>
      <c r="C55" s="146">
        <v>350</v>
      </c>
      <c r="D55" s="144">
        <f>C55*12</f>
        <v>4200</v>
      </c>
      <c r="E55" s="145"/>
      <c r="F55" s="145"/>
    </row>
    <row r="56" spans="1:5" ht="12.75">
      <c r="A56" s="143"/>
      <c r="B56" s="144" t="s">
        <v>82</v>
      </c>
      <c r="C56" s="147">
        <f>SUM(C41:C55)</f>
        <v>23412</v>
      </c>
      <c r="D56" s="147">
        <f>SUM(D41:D55)</f>
        <v>57344</v>
      </c>
      <c r="E56" s="148"/>
    </row>
    <row r="57" spans="1:5" ht="0.75" customHeight="1">
      <c r="A57" s="143"/>
      <c r="B57" s="149"/>
      <c r="C57" s="149"/>
      <c r="D57" s="149"/>
      <c r="E57" s="149"/>
    </row>
    <row r="58" spans="1:5" ht="38.25" customHeight="1">
      <c r="A58" s="143"/>
      <c r="B58" s="150" t="s">
        <v>97</v>
      </c>
      <c r="C58" s="150"/>
      <c r="D58" s="150"/>
      <c r="E58" s="150"/>
    </row>
    <row r="59" spans="1:6" ht="93.75" customHeight="1">
      <c r="A59" s="151"/>
      <c r="B59" s="151"/>
      <c r="C59" s="152"/>
      <c r="D59" s="151"/>
      <c r="E59" s="145"/>
      <c r="F59" s="145"/>
    </row>
    <row r="60" spans="1:6" ht="12.75">
      <c r="A60" s="143"/>
      <c r="B60" s="143"/>
      <c r="C60" s="152"/>
      <c r="D60" s="145"/>
      <c r="E60" s="145"/>
      <c r="F60" s="145"/>
    </row>
    <row r="61" spans="1:6" ht="12.75">
      <c r="A61" s="153"/>
      <c r="B61" s="153"/>
      <c r="C61" s="152"/>
      <c r="D61" s="152"/>
      <c r="E61" s="152"/>
      <c r="F61" s="152"/>
    </row>
    <row r="62" spans="1:6" ht="12.75">
      <c r="A62" s="153"/>
      <c r="B62" s="153"/>
      <c r="C62" s="152"/>
      <c r="D62" s="152"/>
      <c r="E62" s="152"/>
      <c r="F62" s="152"/>
    </row>
    <row r="63" spans="1:6" ht="12.75">
      <c r="A63" s="153"/>
      <c r="B63" s="153"/>
      <c r="C63" s="152"/>
      <c r="D63" s="152"/>
      <c r="E63" s="152"/>
      <c r="F63" s="152"/>
    </row>
    <row r="64" spans="1:6" ht="12.75">
      <c r="A64" s="153"/>
      <c r="B64" s="153"/>
      <c r="C64" s="152"/>
      <c r="D64" s="152"/>
      <c r="E64" s="152"/>
      <c r="F64" s="152"/>
    </row>
    <row r="65" spans="1:6" ht="12.75">
      <c r="A65" s="153"/>
      <c r="B65" s="153"/>
      <c r="C65" s="152"/>
      <c r="D65" s="152"/>
      <c r="E65" s="152"/>
      <c r="F65" s="152"/>
    </row>
    <row r="66" spans="1:6" s="148" customFormat="1" ht="12.75">
      <c r="A66" s="153"/>
      <c r="B66" s="153"/>
      <c r="C66" s="152"/>
      <c r="D66" s="152"/>
      <c r="E66" s="152"/>
      <c r="F66" s="152"/>
    </row>
    <row r="67" spans="1:6" s="148" customFormat="1" ht="12.75">
      <c r="A67" s="153"/>
      <c r="B67" s="153"/>
      <c r="C67" s="152"/>
      <c r="D67" s="152"/>
      <c r="E67" s="152"/>
      <c r="F67" s="152"/>
    </row>
    <row r="68" spans="1:6" s="148" customFormat="1" ht="12.75">
      <c r="A68" s="153"/>
      <c r="B68" s="153"/>
      <c r="C68" s="152"/>
      <c r="D68" s="152"/>
      <c r="E68" s="152"/>
      <c r="F68" s="152"/>
    </row>
    <row r="69" spans="1:6" s="148" customFormat="1" ht="12.75">
      <c r="A69" s="153"/>
      <c r="B69" s="153"/>
      <c r="C69" s="152"/>
      <c r="D69" s="152"/>
      <c r="E69" s="152"/>
      <c r="F69" s="152"/>
    </row>
    <row r="70" spans="1:6" s="148" customFormat="1" ht="12.75">
      <c r="A70" s="153"/>
      <c r="B70" s="153"/>
      <c r="C70" s="152"/>
      <c r="D70" s="152"/>
      <c r="E70" s="152"/>
      <c r="F70" s="152"/>
    </row>
    <row r="71" spans="1:6" s="148" customFormat="1" ht="12.75">
      <c r="A71" s="153"/>
      <c r="B71" s="153"/>
      <c r="C71" s="152"/>
      <c r="D71" s="152"/>
      <c r="E71" s="152"/>
      <c r="F71" s="152"/>
    </row>
    <row r="72" spans="1:6" s="148" customFormat="1" ht="12.75">
      <c r="A72" s="77"/>
      <c r="B72" s="77"/>
      <c r="C72" s="152"/>
      <c r="D72" s="152"/>
      <c r="E72" s="152"/>
      <c r="F72" s="152"/>
    </row>
    <row r="73" spans="1:6" s="148" customFormat="1" ht="12.75">
      <c r="A73" s="77"/>
      <c r="B73" s="77"/>
      <c r="C73" s="152"/>
      <c r="D73" s="152"/>
      <c r="E73" s="152"/>
      <c r="F73" s="152"/>
    </row>
    <row r="74" spans="1:6" s="148" customFormat="1" ht="12.75">
      <c r="A74" s="77"/>
      <c r="B74" s="77"/>
      <c r="C74" s="152"/>
      <c r="D74" s="152"/>
      <c r="E74" s="152"/>
      <c r="F74" s="152"/>
    </row>
    <row r="75" spans="1:6" s="148" customFormat="1" ht="12.75">
      <c r="A75" s="77"/>
      <c r="B75" s="77"/>
      <c r="C75" s="152"/>
      <c r="D75" s="152"/>
      <c r="E75" s="152"/>
      <c r="F75" s="152"/>
    </row>
    <row r="76" spans="1:6" s="148" customFormat="1" ht="12.75">
      <c r="A76" s="77"/>
      <c r="B76" s="77"/>
      <c r="C76" s="152"/>
      <c r="D76" s="152"/>
      <c r="E76" s="152"/>
      <c r="F76" s="152"/>
    </row>
    <row r="77" spans="1:6" s="148" customFormat="1" ht="12.75">
      <c r="A77" s="77"/>
      <c r="B77" s="77"/>
      <c r="C77" s="152"/>
      <c r="D77" s="152"/>
      <c r="E77" s="152"/>
      <c r="F77" s="152"/>
    </row>
    <row r="78" spans="1:6" s="148" customFormat="1" ht="12.75">
      <c r="A78" s="77"/>
      <c r="B78" s="77"/>
      <c r="C78" s="152"/>
      <c r="D78" s="152"/>
      <c r="E78" s="152"/>
      <c r="F78" s="152"/>
    </row>
    <row r="79" spans="1:6" s="148" customFormat="1" ht="12.75">
      <c r="A79" s="77"/>
      <c r="B79" s="77"/>
      <c r="C79" s="152"/>
      <c r="D79" s="152"/>
      <c r="E79" s="152"/>
      <c r="F79" s="152"/>
    </row>
    <row r="80" spans="1:6" s="148" customFormat="1" ht="12.75">
      <c r="A80" s="77"/>
      <c r="B80" s="77"/>
      <c r="C80" s="152"/>
      <c r="D80" s="152"/>
      <c r="E80" s="152"/>
      <c r="F80" s="152"/>
    </row>
    <row r="81" spans="1:6" s="148" customFormat="1" ht="12.75">
      <c r="A81" s="77"/>
      <c r="B81" s="77"/>
      <c r="C81" s="152"/>
      <c r="D81" s="152"/>
      <c r="E81" s="152"/>
      <c r="F81" s="152"/>
    </row>
    <row r="82" spans="1:6" s="148" customFormat="1" ht="12.75">
      <c r="A82" s="77"/>
      <c r="B82" s="77"/>
      <c r="C82" s="152"/>
      <c r="D82" s="152"/>
      <c r="E82" s="152"/>
      <c r="F82" s="152"/>
    </row>
    <row r="83" spans="1:6" s="148" customFormat="1" ht="12.75">
      <c r="A83" s="77"/>
      <c r="B83" s="77"/>
      <c r="C83" s="152"/>
      <c r="D83" s="152"/>
      <c r="E83" s="152"/>
      <c r="F83" s="152"/>
    </row>
    <row r="84" spans="1:6" s="148" customFormat="1" ht="12.75">
      <c r="A84" s="77"/>
      <c r="B84" s="77"/>
      <c r="C84" s="152"/>
      <c r="D84" s="152"/>
      <c r="E84" s="152"/>
      <c r="F84" s="152"/>
    </row>
    <row r="85" spans="1:6" s="148" customFormat="1" ht="12.75">
      <c r="A85" s="77"/>
      <c r="B85" s="77"/>
      <c r="C85" s="152"/>
      <c r="D85" s="152"/>
      <c r="E85" s="152"/>
      <c r="F85" s="152"/>
    </row>
    <row r="86" spans="1:6" s="148" customFormat="1" ht="12.75">
      <c r="A86" s="77"/>
      <c r="B86" s="77"/>
      <c r="C86" s="152"/>
      <c r="D86" s="152"/>
      <c r="E86" s="152"/>
      <c r="F86" s="152"/>
    </row>
    <row r="87" spans="1:6" s="148" customFormat="1" ht="12.75">
      <c r="A87" s="77"/>
      <c r="B87" s="77"/>
      <c r="C87" s="152"/>
      <c r="D87" s="152"/>
      <c r="E87" s="152"/>
      <c r="F87" s="152"/>
    </row>
    <row r="88" spans="1:6" s="148" customFormat="1" ht="12.75">
      <c r="A88" s="77"/>
      <c r="B88" s="77"/>
      <c r="C88" s="152"/>
      <c r="D88" s="152"/>
      <c r="E88" s="152"/>
      <c r="F88" s="152"/>
    </row>
    <row r="89" spans="1:6" s="148" customFormat="1" ht="12.75">
      <c r="A89" s="77"/>
      <c r="B89" s="77"/>
      <c r="C89" s="152"/>
      <c r="D89" s="152"/>
      <c r="E89" s="152"/>
      <c r="F89" s="152"/>
    </row>
    <row r="90" spans="1:6" s="148" customFormat="1" ht="12.75">
      <c r="A90" s="77"/>
      <c r="B90" s="77"/>
      <c r="C90" s="152"/>
      <c r="D90" s="152"/>
      <c r="E90" s="152"/>
      <c r="F90" s="152"/>
    </row>
    <row r="91" spans="1:6" s="148" customFormat="1" ht="12.75">
      <c r="A91" s="77"/>
      <c r="B91" s="77"/>
      <c r="C91" s="152"/>
      <c r="D91" s="152"/>
      <c r="E91" s="152"/>
      <c r="F91" s="152"/>
    </row>
    <row r="92" spans="1:6" s="148" customFormat="1" ht="12.75">
      <c r="A92" s="77"/>
      <c r="B92" s="77"/>
      <c r="C92" s="152"/>
      <c r="D92" s="152"/>
      <c r="E92" s="152"/>
      <c r="F92" s="152"/>
    </row>
    <row r="93" spans="1:6" s="148" customFormat="1" ht="12.75">
      <c r="A93" s="77"/>
      <c r="B93" s="77"/>
      <c r="C93" s="152"/>
      <c r="D93" s="152"/>
      <c r="E93" s="152"/>
      <c r="F93" s="152"/>
    </row>
    <row r="94" spans="1:6" s="148" customFormat="1" ht="12.75">
      <c r="A94" s="77"/>
      <c r="B94" s="77"/>
      <c r="C94" s="152"/>
      <c r="D94" s="152"/>
      <c r="E94" s="152"/>
      <c r="F94" s="152"/>
    </row>
    <row r="95" spans="1:6" s="148" customFormat="1" ht="12.75">
      <c r="A95" s="77"/>
      <c r="B95" s="77"/>
      <c r="C95" s="152"/>
      <c r="D95" s="152"/>
      <c r="E95" s="152"/>
      <c r="F95" s="152"/>
    </row>
    <row r="96" spans="1:6" s="148" customFormat="1" ht="12.75">
      <c r="A96" s="77"/>
      <c r="B96" s="77"/>
      <c r="C96" s="152"/>
      <c r="D96" s="152"/>
      <c r="E96" s="152"/>
      <c r="F96" s="152"/>
    </row>
    <row r="97" spans="1:6" s="148" customFormat="1" ht="12.75">
      <c r="A97" s="77"/>
      <c r="B97" s="77"/>
      <c r="C97" s="152"/>
      <c r="D97" s="152"/>
      <c r="E97" s="152"/>
      <c r="F97" s="152"/>
    </row>
    <row r="98" spans="1:6" s="148" customFormat="1" ht="12.75">
      <c r="A98" s="77"/>
      <c r="B98" s="77"/>
      <c r="C98" s="152"/>
      <c r="D98" s="152"/>
      <c r="E98" s="152"/>
      <c r="F98" s="152"/>
    </row>
    <row r="99" spans="1:6" s="148" customFormat="1" ht="12.75">
      <c r="A99" s="77"/>
      <c r="B99" s="77"/>
      <c r="C99" s="152"/>
      <c r="D99" s="152"/>
      <c r="E99" s="152"/>
      <c r="F99" s="152"/>
    </row>
    <row r="100" spans="1:6" s="148" customFormat="1" ht="12.75">
      <c r="A100" s="77"/>
      <c r="B100" s="77"/>
      <c r="C100" s="152"/>
      <c r="D100" s="152"/>
      <c r="E100" s="152"/>
      <c r="F100" s="152"/>
    </row>
    <row r="101" spans="1:6" s="148" customFormat="1" ht="12.75">
      <c r="A101" s="77"/>
      <c r="B101" s="77"/>
      <c r="C101" s="152"/>
      <c r="D101" s="152"/>
      <c r="E101" s="152"/>
      <c r="F101" s="152"/>
    </row>
    <row r="102" spans="1:6" s="148" customFormat="1" ht="12.75">
      <c r="A102" s="77"/>
      <c r="B102" s="77"/>
      <c r="C102" s="152"/>
      <c r="D102" s="152"/>
      <c r="E102" s="152"/>
      <c r="F102" s="152"/>
    </row>
    <row r="103" spans="1:6" s="148" customFormat="1" ht="12.75">
      <c r="A103" s="77"/>
      <c r="B103" s="77"/>
      <c r="C103" s="77"/>
      <c r="D103" s="152"/>
      <c r="E103" s="152"/>
      <c r="F103" s="152"/>
    </row>
    <row r="104" spans="1:6" s="148" customFormat="1" ht="12.75">
      <c r="A104" s="77"/>
      <c r="B104" s="77"/>
      <c r="C104" s="77"/>
      <c r="D104" s="152"/>
      <c r="E104" s="152"/>
      <c r="F104" s="152"/>
    </row>
    <row r="105" spans="1:6" s="148" customFormat="1" ht="12.75">
      <c r="A105" s="77"/>
      <c r="B105" s="77"/>
      <c r="C105" s="77"/>
      <c r="D105" s="152"/>
      <c r="E105" s="152"/>
      <c r="F105" s="152"/>
    </row>
    <row r="106" spans="1:6" s="148" customFormat="1" ht="12.75">
      <c r="A106" s="77"/>
      <c r="B106" s="77"/>
      <c r="C106" s="77"/>
      <c r="D106" s="152"/>
      <c r="E106" s="152"/>
      <c r="F106" s="152"/>
    </row>
    <row r="107" spans="1:6" s="148" customFormat="1" ht="12.75">
      <c r="A107" s="77"/>
      <c r="B107" s="77"/>
      <c r="C107" s="77"/>
      <c r="D107" s="152"/>
      <c r="E107" s="152"/>
      <c r="F107" s="152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7:E57"/>
    <mergeCell ref="B58:E58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A34" sqref="A34"/>
    </sheetView>
  </sheetViews>
  <sheetFormatPr defaultColWidth="9.140625" defaultRowHeight="12.75"/>
  <cols>
    <col min="1" max="1" width="4.7109375" style="77" customWidth="1"/>
    <col min="2" max="2" width="46.57421875" style="77" customWidth="1"/>
    <col min="3" max="3" width="11.140625" style="77" customWidth="1"/>
    <col min="4" max="4" width="9.140625" style="77" customWidth="1"/>
    <col min="5" max="5" width="13.00390625" style="77" customWidth="1"/>
    <col min="6" max="6" width="14.421875" style="77" customWidth="1"/>
    <col min="7" max="7" width="11.140625" style="77" customWidth="1"/>
    <col min="8" max="8" width="13.00390625" style="77" customWidth="1"/>
    <col min="9" max="16384" width="8.8515625" style="77" customWidth="1"/>
  </cols>
  <sheetData>
    <row r="1" spans="2:6" ht="12.75">
      <c r="B1" s="78" t="s">
        <v>0</v>
      </c>
      <c r="C1" s="78"/>
      <c r="E1" s="79"/>
      <c r="F1" s="79"/>
    </row>
    <row r="2" spans="1:6" ht="13.5" customHeight="1">
      <c r="A2" s="80" t="s">
        <v>98</v>
      </c>
      <c r="B2" s="80"/>
      <c r="C2" s="80"/>
      <c r="D2" s="80"/>
      <c r="E2" s="80"/>
      <c r="F2" s="80"/>
    </row>
    <row r="3" spans="2:6" ht="12.75">
      <c r="B3" s="81" t="s">
        <v>2</v>
      </c>
      <c r="C3" s="82" t="s">
        <v>3</v>
      </c>
      <c r="D3" s="82"/>
      <c r="E3" s="82"/>
      <c r="F3" s="83"/>
    </row>
    <row r="4" spans="2:6" ht="12.75">
      <c r="B4" s="81" t="s">
        <v>4</v>
      </c>
      <c r="C4" s="84">
        <v>12</v>
      </c>
      <c r="D4" s="84"/>
      <c r="E4" s="84"/>
      <c r="F4" s="78"/>
    </row>
    <row r="5" spans="2:6" ht="12.75">
      <c r="B5" s="85" t="s">
        <v>5</v>
      </c>
      <c r="C5" s="84">
        <v>22777</v>
      </c>
      <c r="D5" s="84"/>
      <c r="E5" s="84"/>
      <c r="F5" s="78"/>
    </row>
    <row r="6" spans="2:8" ht="12.75">
      <c r="B6" s="85" t="s">
        <v>6</v>
      </c>
      <c r="C6" s="86">
        <v>3720</v>
      </c>
      <c r="D6" s="87"/>
      <c r="E6" s="88"/>
      <c r="F6" s="78"/>
      <c r="H6" s="89"/>
    </row>
    <row r="7" spans="2:8" ht="12.75">
      <c r="B7" s="90" t="s">
        <v>7</v>
      </c>
      <c r="C7" s="91">
        <v>3795746.02</v>
      </c>
      <c r="D7" s="92"/>
      <c r="E7" s="93"/>
      <c r="F7" s="94"/>
      <c r="H7" s="89"/>
    </row>
    <row r="8" spans="2:8" ht="12.75">
      <c r="B8" s="90" t="s">
        <v>8</v>
      </c>
      <c r="C8" s="95">
        <v>12</v>
      </c>
      <c r="D8" s="96"/>
      <c r="E8" s="96"/>
      <c r="F8" s="94"/>
      <c r="H8" s="89"/>
    </row>
    <row r="9" spans="2:5" ht="12.75">
      <c r="B9" s="97" t="s">
        <v>9</v>
      </c>
      <c r="C9" s="98">
        <v>8.5</v>
      </c>
      <c r="D9" s="99"/>
      <c r="E9" s="100"/>
    </row>
    <row r="10" spans="2:5" ht="12.75">
      <c r="B10" s="97" t="s">
        <v>10</v>
      </c>
      <c r="C10" s="98">
        <f>C53</f>
        <v>23412</v>
      </c>
      <c r="D10" s="99"/>
      <c r="E10" s="100"/>
    </row>
    <row r="11" spans="2:5" ht="12.75">
      <c r="B11" s="97" t="s">
        <v>11</v>
      </c>
      <c r="C11" s="101">
        <f>C5*C9*12</f>
        <v>2323254</v>
      </c>
      <c r="D11" s="99">
        <f>C11/12</f>
        <v>193604.5</v>
      </c>
      <c r="E11" s="100"/>
    </row>
    <row r="12" spans="1:6" ht="12.75" customHeight="1">
      <c r="A12" s="102" t="s">
        <v>12</v>
      </c>
      <c r="B12" s="103" t="s">
        <v>13</v>
      </c>
      <c r="C12" s="104" t="s">
        <v>14</v>
      </c>
      <c r="D12" s="104" t="s">
        <v>15</v>
      </c>
      <c r="E12" s="104"/>
      <c r="F12" s="104" t="s">
        <v>16</v>
      </c>
    </row>
    <row r="13" spans="1:6" ht="12.75">
      <c r="A13" s="102"/>
      <c r="B13" s="103"/>
      <c r="C13" s="104"/>
      <c r="D13" s="105" t="s">
        <v>17</v>
      </c>
      <c r="E13" s="105" t="s">
        <v>18</v>
      </c>
      <c r="F13" s="104"/>
    </row>
    <row r="14" spans="1:6" ht="12" customHeight="1">
      <c r="A14" s="106" t="s">
        <v>19</v>
      </c>
      <c r="B14" s="107" t="s">
        <v>20</v>
      </c>
      <c r="C14" s="108">
        <f>D14*C5</f>
        <v>105685.28</v>
      </c>
      <c r="D14" s="108">
        <v>4.64</v>
      </c>
      <c r="E14" s="108">
        <f>C14*12</f>
        <v>1268223.3599999999</v>
      </c>
      <c r="F14" s="108">
        <f>C14*12</f>
        <v>1268223.3599999999</v>
      </c>
    </row>
    <row r="15" spans="1:6" ht="12" customHeight="1">
      <c r="A15" s="109" t="s">
        <v>21</v>
      </c>
      <c r="B15" s="110" t="s">
        <v>22</v>
      </c>
      <c r="C15" s="108">
        <f>D15*C5</f>
        <v>15260.59</v>
      </c>
      <c r="D15" s="108">
        <v>0.67</v>
      </c>
      <c r="E15" s="108">
        <f>C15*12</f>
        <v>183127.08000000002</v>
      </c>
      <c r="F15" s="108">
        <f>C15*12</f>
        <v>183127.08000000002</v>
      </c>
    </row>
    <row r="16" spans="1:6" ht="12" customHeight="1">
      <c r="A16" s="109" t="s">
        <v>23</v>
      </c>
      <c r="B16" s="110" t="s">
        <v>24</v>
      </c>
      <c r="C16" s="108">
        <v>4050</v>
      </c>
      <c r="D16" s="108">
        <f>C16/C5</f>
        <v>0.1778109496421829</v>
      </c>
      <c r="E16" s="108">
        <f>C16*12</f>
        <v>48600</v>
      </c>
      <c r="F16" s="108">
        <f>C16*12</f>
        <v>48600</v>
      </c>
    </row>
    <row r="17" spans="1:6" ht="12" customHeight="1">
      <c r="A17" s="111" t="s">
        <v>25</v>
      </c>
      <c r="B17" s="100" t="s">
        <v>26</v>
      </c>
      <c r="C17" s="108">
        <f>E17/12</f>
        <v>87.56</v>
      </c>
      <c r="D17" s="108">
        <f>C17/C5</f>
        <v>0.003844228827325811</v>
      </c>
      <c r="E17" s="112">
        <f>C8*87.56</f>
        <v>1050.72</v>
      </c>
      <c r="F17" s="108">
        <f>C17*12</f>
        <v>1050.72</v>
      </c>
    </row>
    <row r="18" spans="1:6" s="157" customFormat="1" ht="12" customHeight="1">
      <c r="A18" s="154" t="s">
        <v>27</v>
      </c>
      <c r="B18" s="155" t="s">
        <v>28</v>
      </c>
      <c r="C18" s="156">
        <f>E18/12</f>
        <v>310</v>
      </c>
      <c r="D18" s="156">
        <f>C18/C5</f>
        <v>0.013610220836809062</v>
      </c>
      <c r="E18" s="156">
        <f>C6*1</f>
        <v>3720</v>
      </c>
      <c r="F18" s="156">
        <f>C18*12</f>
        <v>3720</v>
      </c>
    </row>
    <row r="19" spans="1:6" s="157" customFormat="1" ht="12" customHeight="1">
      <c r="A19" s="154" t="s">
        <v>29</v>
      </c>
      <c r="B19" s="155" t="s">
        <v>30</v>
      </c>
      <c r="C19" s="156">
        <f>E19/12</f>
        <v>651</v>
      </c>
      <c r="D19" s="156">
        <f>C19/C5</f>
        <v>0.02858146375729903</v>
      </c>
      <c r="E19" s="156">
        <f>C6*2.1</f>
        <v>7812</v>
      </c>
      <c r="F19" s="156">
        <f>C19*12</f>
        <v>7812</v>
      </c>
    </row>
    <row r="20" spans="1:6" s="116" customFormat="1" ht="12" customHeight="1">
      <c r="A20" s="111" t="s">
        <v>31</v>
      </c>
      <c r="B20" s="115" t="s">
        <v>32</v>
      </c>
      <c r="C20" s="108">
        <f>C11*0.12/12</f>
        <v>23232.539999999997</v>
      </c>
      <c r="D20" s="108">
        <f>C20/C5</f>
        <v>1.0199999999999998</v>
      </c>
      <c r="E20" s="112">
        <f>C11*0.12</f>
        <v>278790.48</v>
      </c>
      <c r="F20" s="108">
        <f>C20*12</f>
        <v>278790.48</v>
      </c>
    </row>
    <row r="21" spans="1:6" ht="22.5" customHeight="1">
      <c r="A21" s="111" t="s">
        <v>33</v>
      </c>
      <c r="B21" s="115" t="s">
        <v>34</v>
      </c>
      <c r="C21" s="108">
        <f>C11*0.009/12</f>
        <v>1742.4405000000004</v>
      </c>
      <c r="D21" s="108">
        <f>C21/C5</f>
        <v>0.07650000000000001</v>
      </c>
      <c r="E21" s="112">
        <f>C11*0.009</f>
        <v>20909.286000000004</v>
      </c>
      <c r="F21" s="108">
        <f>C21*12</f>
        <v>20909.286000000004</v>
      </c>
    </row>
    <row r="22" spans="1:6" s="116" customFormat="1" ht="12" customHeight="1">
      <c r="A22" s="111" t="s">
        <v>35</v>
      </c>
      <c r="B22" s="115" t="s">
        <v>36</v>
      </c>
      <c r="C22" s="108">
        <f>E22/12</f>
        <v>4840.1125</v>
      </c>
      <c r="D22" s="108">
        <f>C22/C5</f>
        <v>0.2125</v>
      </c>
      <c r="E22" s="112">
        <f>C11*0.025</f>
        <v>58081.350000000006</v>
      </c>
      <c r="F22" s="108">
        <f>C22*12</f>
        <v>58081.350000000006</v>
      </c>
    </row>
    <row r="23" spans="1:6" s="121" customFormat="1" ht="12" customHeight="1">
      <c r="A23" s="117" t="s">
        <v>37</v>
      </c>
      <c r="B23" s="118" t="s">
        <v>38</v>
      </c>
      <c r="C23" s="119">
        <f>E23/12</f>
        <v>3163.1216833333333</v>
      </c>
      <c r="D23" s="119">
        <f>E23/C5/12</f>
        <v>0.1388734988511803</v>
      </c>
      <c r="E23" s="120">
        <f>C7*0.01</f>
        <v>37957.4602</v>
      </c>
      <c r="F23" s="108">
        <f>C23*12</f>
        <v>37957.4602</v>
      </c>
    </row>
    <row r="24" spans="1:6" s="124" customFormat="1" ht="12" customHeight="1">
      <c r="A24" s="122"/>
      <c r="B24" s="99" t="s">
        <v>39</v>
      </c>
      <c r="C24" s="123">
        <f>SUM(C14:C23)</f>
        <v>159022.64468333335</v>
      </c>
      <c r="D24" s="123">
        <f>SUM(D14:D23)</f>
        <v>6.981720361914796</v>
      </c>
      <c r="E24" s="123">
        <f>SUM(E14:E23)</f>
        <v>1908271.7361999997</v>
      </c>
      <c r="F24" s="123">
        <f>SUM(F14:F23)</f>
        <v>1908271.7361999997</v>
      </c>
    </row>
    <row r="25" spans="1:6" ht="12" customHeight="1">
      <c r="A25" s="127" t="s">
        <v>41</v>
      </c>
      <c r="B25" s="128" t="s">
        <v>42</v>
      </c>
      <c r="C25" s="108"/>
      <c r="D25" s="108"/>
      <c r="E25" s="112"/>
      <c r="F25" s="112"/>
    </row>
    <row r="26" spans="1:6" ht="12" customHeight="1">
      <c r="A26" s="127"/>
      <c r="B26" s="128"/>
      <c r="C26" s="108"/>
      <c r="D26" s="108"/>
      <c r="E26" s="112"/>
      <c r="F26" s="112"/>
    </row>
    <row r="27" spans="1:6" ht="12" customHeight="1">
      <c r="A27" s="111" t="s">
        <v>43</v>
      </c>
      <c r="B27" s="115" t="s">
        <v>44</v>
      </c>
      <c r="C27" s="108">
        <f>E27/12</f>
        <v>2500</v>
      </c>
      <c r="D27" s="108">
        <f>C27/C5</f>
        <v>0.10975984545813759</v>
      </c>
      <c r="E27" s="112">
        <v>30000</v>
      </c>
      <c r="F27" s="112"/>
    </row>
    <row r="28" spans="1:6" ht="12" customHeight="1">
      <c r="A28" s="111" t="s">
        <v>45</v>
      </c>
      <c r="B28" s="115" t="s">
        <v>99</v>
      </c>
      <c r="C28" s="108">
        <f>E28/12</f>
        <v>4166.666666666667</v>
      </c>
      <c r="D28" s="108">
        <f>C28/C5</f>
        <v>0.18293307576356266</v>
      </c>
      <c r="E28" s="112">
        <v>50000</v>
      </c>
      <c r="F28" s="112"/>
    </row>
    <row r="29" spans="1:6" ht="12" customHeight="1">
      <c r="A29" s="111" t="s">
        <v>47</v>
      </c>
      <c r="B29" s="115" t="s">
        <v>100</v>
      </c>
      <c r="C29" s="108">
        <f>E29/12</f>
        <v>2666.6666666666665</v>
      </c>
      <c r="D29" s="108">
        <f>C29/C5</f>
        <v>0.11707716848868009</v>
      </c>
      <c r="E29" s="112">
        <v>32000</v>
      </c>
      <c r="F29" s="112"/>
    </row>
    <row r="30" spans="1:6" ht="12" customHeight="1">
      <c r="A30" s="111" t="s">
        <v>49</v>
      </c>
      <c r="B30" s="115" t="s">
        <v>101</v>
      </c>
      <c r="C30" s="108">
        <f>E30/12</f>
        <v>4166.666666666667</v>
      </c>
      <c r="D30" s="108">
        <f>C30/C5</f>
        <v>0.18293307576356266</v>
      </c>
      <c r="E30" s="112">
        <v>50000</v>
      </c>
      <c r="F30" s="112"/>
    </row>
    <row r="31" spans="1:6" ht="12" customHeight="1">
      <c r="A31" s="111" t="s">
        <v>51</v>
      </c>
      <c r="B31" s="115" t="s">
        <v>88</v>
      </c>
      <c r="C31" s="108">
        <f>E31/12</f>
        <v>3333.3333333333335</v>
      </c>
      <c r="D31" s="108">
        <f>C31/C5</f>
        <v>0.14634646061085013</v>
      </c>
      <c r="E31" s="112">
        <v>40000</v>
      </c>
      <c r="F31" s="112"/>
    </row>
    <row r="32" spans="1:6" ht="12" customHeight="1">
      <c r="A32" s="111" t="s">
        <v>53</v>
      </c>
      <c r="B32" s="115" t="s">
        <v>102</v>
      </c>
      <c r="C32" s="108">
        <f>E32/12</f>
        <v>10000</v>
      </c>
      <c r="D32" s="108">
        <f>C32/C5</f>
        <v>0.43903938183255037</v>
      </c>
      <c r="E32" s="112">
        <v>120000</v>
      </c>
      <c r="F32" s="112"/>
    </row>
    <row r="33" spans="1:6" ht="12" customHeight="1">
      <c r="A33" s="111" t="s">
        <v>55</v>
      </c>
      <c r="B33" s="129" t="s">
        <v>103</v>
      </c>
      <c r="C33" s="108">
        <f>E33/12</f>
        <v>1833.3333333333333</v>
      </c>
      <c r="D33" s="108">
        <f>C33/C5</f>
        <v>0.08049055333596757</v>
      </c>
      <c r="E33" s="112">
        <v>22000</v>
      </c>
      <c r="F33" s="112"/>
    </row>
    <row r="34" spans="1:6" ht="12" customHeight="1">
      <c r="A34" s="111" t="s">
        <v>57</v>
      </c>
      <c r="B34" s="130" t="s">
        <v>91</v>
      </c>
      <c r="C34" s="119">
        <f>SUM(E34/12)</f>
        <v>6000</v>
      </c>
      <c r="D34" s="119">
        <f>SUM(C34/C5)</f>
        <v>0.2634236290995302</v>
      </c>
      <c r="E34" s="119">
        <v>72000</v>
      </c>
      <c r="F34" s="119"/>
    </row>
    <row r="35" spans="1:6" ht="12" customHeight="1">
      <c r="A35" s="111"/>
      <c r="B35" s="131" t="s">
        <v>65</v>
      </c>
      <c r="C35" s="132">
        <f>SUM(C27:C34)</f>
        <v>34666.66666666667</v>
      </c>
      <c r="D35" s="132">
        <f>SUM(D27:D34)</f>
        <v>1.5220031903528415</v>
      </c>
      <c r="E35" s="132">
        <f>SUM(E27:E34)</f>
        <v>416000</v>
      </c>
      <c r="F35" s="133"/>
    </row>
    <row r="36" spans="1:6" ht="12" customHeight="1">
      <c r="A36" s="109"/>
      <c r="B36" s="131" t="s">
        <v>66</v>
      </c>
      <c r="C36" s="123"/>
      <c r="D36" s="123">
        <f>SUM(D24+D35)</f>
        <v>8.503723552267637</v>
      </c>
      <c r="E36" s="123"/>
      <c r="F36" s="123"/>
    </row>
    <row r="37" spans="1:6" ht="24" customHeight="1">
      <c r="A37" s="111"/>
      <c r="B37" s="125" t="s">
        <v>92</v>
      </c>
      <c r="C37" s="126"/>
      <c r="D37" s="126"/>
      <c r="E37" s="126"/>
      <c r="F37" s="126">
        <v>362339.82</v>
      </c>
    </row>
    <row r="38" spans="1:6" ht="12" customHeight="1">
      <c r="A38" s="136"/>
      <c r="B38" s="137" t="s">
        <v>67</v>
      </c>
      <c r="C38" s="138"/>
      <c r="D38" s="139"/>
      <c r="E38" s="139"/>
      <c r="F38" s="139"/>
    </row>
    <row r="39" spans="1:6" ht="12" customHeight="1">
      <c r="A39" s="136"/>
      <c r="B39" s="110" t="s">
        <v>68</v>
      </c>
      <c r="C39" s="108">
        <v>2500</v>
      </c>
      <c r="D39" s="108"/>
      <c r="E39" s="140"/>
      <c r="F39" s="140"/>
    </row>
    <row r="40" spans="1:6" ht="12" customHeight="1">
      <c r="A40" s="136"/>
      <c r="B40" s="158" t="s">
        <v>70</v>
      </c>
      <c r="C40" s="156">
        <v>1000</v>
      </c>
      <c r="D40" s="156"/>
      <c r="E40" s="140"/>
      <c r="F40" s="140"/>
    </row>
    <row r="41" spans="1:6" ht="12" customHeight="1">
      <c r="A41" s="136"/>
      <c r="B41" s="158" t="s">
        <v>71</v>
      </c>
      <c r="C41" s="156">
        <v>6000</v>
      </c>
      <c r="D41" s="156"/>
      <c r="E41" s="140"/>
      <c r="F41" s="140"/>
    </row>
    <row r="42" spans="1:6" ht="12" customHeight="1">
      <c r="A42" s="136"/>
      <c r="B42" s="158" t="s">
        <v>72</v>
      </c>
      <c r="C42" s="156">
        <v>1200</v>
      </c>
      <c r="D42" s="156"/>
      <c r="E42" s="140"/>
      <c r="F42" s="140"/>
    </row>
    <row r="43" spans="1:6" ht="12" customHeight="1">
      <c r="A43" s="136"/>
      <c r="B43" s="158" t="s">
        <v>73</v>
      </c>
      <c r="C43" s="156">
        <v>2400</v>
      </c>
      <c r="D43" s="156"/>
      <c r="E43" s="140"/>
      <c r="F43" s="140"/>
    </row>
    <row r="44" spans="1:6" ht="12" customHeight="1">
      <c r="A44" s="136"/>
      <c r="B44" s="158" t="s">
        <v>74</v>
      </c>
      <c r="C44" s="156">
        <v>7000</v>
      </c>
      <c r="D44" s="156"/>
      <c r="E44" s="140"/>
      <c r="F44" s="140"/>
    </row>
    <row r="45" spans="1:6" ht="12" customHeight="1">
      <c r="A45" s="136"/>
      <c r="B45" s="142" t="s">
        <v>75</v>
      </c>
      <c r="C45" s="123"/>
      <c r="D45" s="139"/>
      <c r="E45" s="139"/>
      <c r="F45" s="139"/>
    </row>
    <row r="46" spans="1:6" ht="12" customHeight="1">
      <c r="A46" s="143"/>
      <c r="B46" s="109" t="s">
        <v>76</v>
      </c>
      <c r="C46" s="144">
        <v>600</v>
      </c>
      <c r="D46" s="144"/>
      <c r="E46" s="145"/>
      <c r="F46" s="145"/>
    </row>
    <row r="47" spans="1:6" ht="12" customHeight="1">
      <c r="A47" s="143"/>
      <c r="B47" s="110" t="s">
        <v>77</v>
      </c>
      <c r="C47" s="144">
        <v>600</v>
      </c>
      <c r="D47" s="144"/>
      <c r="E47" s="145"/>
      <c r="F47" s="145"/>
    </row>
    <row r="48" spans="1:6" ht="12" customHeight="1">
      <c r="A48" s="143"/>
      <c r="B48" s="142" t="s">
        <v>78</v>
      </c>
      <c r="C48" s="108"/>
      <c r="D48" s="108"/>
      <c r="E48" s="145"/>
      <c r="F48" s="145"/>
    </row>
    <row r="49" spans="1:6" ht="12" customHeight="1">
      <c r="A49" s="143"/>
      <c r="B49" s="110" t="s">
        <v>79</v>
      </c>
      <c r="C49" s="146">
        <v>350</v>
      </c>
      <c r="D49" s="144"/>
      <c r="E49" s="145"/>
      <c r="F49" s="145"/>
    </row>
    <row r="50" spans="1:6" ht="12" customHeight="1">
      <c r="A50" s="143"/>
      <c r="B50" s="110" t="s">
        <v>95</v>
      </c>
      <c r="C50" s="146">
        <v>350</v>
      </c>
      <c r="D50" s="144"/>
      <c r="E50" s="145"/>
      <c r="F50" s="145"/>
    </row>
    <row r="51" spans="1:6" ht="12" customHeight="1">
      <c r="A51" s="143"/>
      <c r="B51" s="110" t="s">
        <v>96</v>
      </c>
      <c r="C51" s="146">
        <v>1062</v>
      </c>
      <c r="D51" s="144"/>
      <c r="E51" s="145"/>
      <c r="F51" s="145"/>
    </row>
    <row r="52" spans="1:6" ht="12" customHeight="1">
      <c r="A52" s="143"/>
      <c r="B52" s="110" t="s">
        <v>81</v>
      </c>
      <c r="C52" s="146">
        <v>350</v>
      </c>
      <c r="D52" s="144"/>
      <c r="E52" s="145"/>
      <c r="F52" s="145"/>
    </row>
    <row r="53" spans="1:5" ht="12" customHeight="1">
      <c r="A53" s="143"/>
      <c r="B53" s="144" t="s">
        <v>82</v>
      </c>
      <c r="C53" s="147">
        <f>SUM(C39:C52)</f>
        <v>23412</v>
      </c>
      <c r="D53" s="147"/>
      <c r="E53" s="148"/>
    </row>
    <row r="54" spans="1:5" ht="38.25" customHeight="1">
      <c r="A54" s="143"/>
      <c r="B54" s="150" t="s">
        <v>97</v>
      </c>
      <c r="C54" s="150"/>
      <c r="D54" s="150"/>
      <c r="E54" s="150"/>
    </row>
    <row r="55" spans="1:6" ht="12.75">
      <c r="A55" s="143"/>
      <c r="B55" s="143"/>
      <c r="C55" s="152"/>
      <c r="D55" s="145"/>
      <c r="E55" s="145"/>
      <c r="F55" s="145"/>
    </row>
    <row r="56" spans="1:6" ht="12.75">
      <c r="A56" s="153"/>
      <c r="B56" s="153"/>
      <c r="C56" s="152"/>
      <c r="D56" s="152"/>
      <c r="E56" s="152"/>
      <c r="F56" s="152"/>
    </row>
    <row r="57" spans="1:6" ht="12.75">
      <c r="A57" s="153"/>
      <c r="B57" s="153"/>
      <c r="C57" s="152"/>
      <c r="D57" s="152"/>
      <c r="E57" s="152"/>
      <c r="F57" s="152"/>
    </row>
    <row r="58" spans="1:6" ht="12.75">
      <c r="A58" s="153"/>
      <c r="B58" s="153"/>
      <c r="C58" s="152"/>
      <c r="D58" s="152"/>
      <c r="E58" s="152"/>
      <c r="F58" s="152"/>
    </row>
    <row r="59" spans="1:6" ht="12.75">
      <c r="A59" s="153"/>
      <c r="B59" s="153"/>
      <c r="C59" s="152"/>
      <c r="D59" s="152"/>
      <c r="E59" s="152"/>
      <c r="F59" s="152"/>
    </row>
    <row r="60" spans="1:6" ht="12.75">
      <c r="A60" s="153"/>
      <c r="B60" s="153"/>
      <c r="C60" s="152"/>
      <c r="D60" s="152"/>
      <c r="E60" s="152"/>
      <c r="F60" s="152"/>
    </row>
    <row r="61" spans="1:6" s="148" customFormat="1" ht="12.75">
      <c r="A61" s="153"/>
      <c r="B61" s="153"/>
      <c r="C61" s="152"/>
      <c r="D61" s="152"/>
      <c r="E61" s="152"/>
      <c r="F61" s="152"/>
    </row>
    <row r="62" spans="1:6" s="148" customFormat="1" ht="12.75">
      <c r="A62" s="153"/>
      <c r="B62" s="153"/>
      <c r="C62" s="152"/>
      <c r="D62" s="152"/>
      <c r="E62" s="152"/>
      <c r="F62" s="152"/>
    </row>
    <row r="63" spans="1:6" s="148" customFormat="1" ht="12.75">
      <c r="A63" s="153"/>
      <c r="B63" s="153"/>
      <c r="C63" s="152"/>
      <c r="D63" s="152"/>
      <c r="E63" s="152"/>
      <c r="F63" s="152"/>
    </row>
    <row r="64" spans="1:6" s="148" customFormat="1" ht="12.75">
      <c r="A64" s="153"/>
      <c r="B64" s="153"/>
      <c r="C64" s="152"/>
      <c r="D64" s="152"/>
      <c r="E64" s="152"/>
      <c r="F64" s="152"/>
    </row>
    <row r="65" spans="1:6" s="148" customFormat="1" ht="12.75">
      <c r="A65" s="153"/>
      <c r="B65" s="153"/>
      <c r="C65" s="152"/>
      <c r="D65" s="152"/>
      <c r="E65" s="152"/>
      <c r="F65" s="152"/>
    </row>
    <row r="66" spans="1:6" s="148" customFormat="1" ht="12.75">
      <c r="A66" s="153"/>
      <c r="B66" s="153"/>
      <c r="C66" s="152"/>
      <c r="D66" s="152"/>
      <c r="E66" s="152"/>
      <c r="F66" s="152"/>
    </row>
    <row r="67" spans="1:6" s="148" customFormat="1" ht="12.75">
      <c r="A67" s="77"/>
      <c r="B67" s="77"/>
      <c r="C67" s="152"/>
      <c r="D67" s="152"/>
      <c r="E67" s="152"/>
      <c r="F67" s="152"/>
    </row>
    <row r="68" spans="1:6" s="148" customFormat="1" ht="12.75">
      <c r="A68" s="77"/>
      <c r="B68" s="77"/>
      <c r="C68" s="152"/>
      <c r="D68" s="152"/>
      <c r="E68" s="152"/>
      <c r="F68" s="152"/>
    </row>
    <row r="69" spans="1:6" s="148" customFormat="1" ht="12.75">
      <c r="A69" s="77"/>
      <c r="B69" s="77"/>
      <c r="C69" s="152"/>
      <c r="D69" s="152"/>
      <c r="E69" s="152"/>
      <c r="F69" s="152"/>
    </row>
    <row r="70" spans="1:6" s="148" customFormat="1" ht="12.75">
      <c r="A70" s="77"/>
      <c r="B70" s="77"/>
      <c r="C70" s="152"/>
      <c r="D70" s="152"/>
      <c r="E70" s="152"/>
      <c r="F70" s="152"/>
    </row>
    <row r="71" spans="1:6" s="148" customFormat="1" ht="12.75">
      <c r="A71" s="77"/>
      <c r="B71" s="77"/>
      <c r="C71" s="152"/>
      <c r="D71" s="152"/>
      <c r="E71" s="152"/>
      <c r="F71" s="152"/>
    </row>
    <row r="72" spans="1:6" s="148" customFormat="1" ht="12.75">
      <c r="A72" s="77"/>
      <c r="B72" s="77"/>
      <c r="C72" s="152"/>
      <c r="D72" s="152"/>
      <c r="E72" s="152"/>
      <c r="F72" s="152"/>
    </row>
    <row r="73" spans="1:6" s="148" customFormat="1" ht="12.75">
      <c r="A73" s="77"/>
      <c r="B73" s="77"/>
      <c r="C73" s="152"/>
      <c r="D73" s="152"/>
      <c r="E73" s="152"/>
      <c r="F73" s="152"/>
    </row>
    <row r="74" spans="1:6" s="148" customFormat="1" ht="12.75">
      <c r="A74" s="77"/>
      <c r="B74" s="77"/>
      <c r="C74" s="152"/>
      <c r="D74" s="152"/>
      <c r="E74" s="152"/>
      <c r="F74" s="152"/>
    </row>
    <row r="75" spans="1:6" s="148" customFormat="1" ht="12.75">
      <c r="A75" s="77"/>
      <c r="B75" s="77"/>
      <c r="C75" s="152"/>
      <c r="D75" s="152"/>
      <c r="E75" s="152"/>
      <c r="F75" s="152"/>
    </row>
    <row r="76" spans="1:6" s="148" customFormat="1" ht="12.75">
      <c r="A76" s="77"/>
      <c r="B76" s="77"/>
      <c r="C76" s="152"/>
      <c r="D76" s="152"/>
      <c r="E76" s="152"/>
      <c r="F76" s="152"/>
    </row>
    <row r="77" spans="1:6" s="148" customFormat="1" ht="12.75">
      <c r="A77" s="77"/>
      <c r="B77" s="77"/>
      <c r="C77" s="152"/>
      <c r="D77" s="152"/>
      <c r="E77" s="152"/>
      <c r="F77" s="152"/>
    </row>
    <row r="78" spans="1:6" s="148" customFormat="1" ht="12.75">
      <c r="A78" s="77"/>
      <c r="B78" s="77"/>
      <c r="C78" s="152"/>
      <c r="D78" s="152"/>
      <c r="E78" s="152"/>
      <c r="F78" s="152"/>
    </row>
    <row r="79" spans="1:6" s="148" customFormat="1" ht="12.75">
      <c r="A79" s="77"/>
      <c r="B79" s="77"/>
      <c r="C79" s="152"/>
      <c r="D79" s="152"/>
      <c r="E79" s="152"/>
      <c r="F79" s="152"/>
    </row>
    <row r="80" spans="1:6" s="148" customFormat="1" ht="12.75">
      <c r="A80" s="77"/>
      <c r="B80" s="77"/>
      <c r="C80" s="152"/>
      <c r="D80" s="152"/>
      <c r="E80" s="152"/>
      <c r="F80" s="152"/>
    </row>
    <row r="81" spans="1:6" s="148" customFormat="1" ht="12.75">
      <c r="A81" s="77"/>
      <c r="B81" s="77"/>
      <c r="C81" s="152"/>
      <c r="D81" s="152"/>
      <c r="E81" s="152"/>
      <c r="F81" s="152"/>
    </row>
    <row r="82" spans="1:6" s="148" customFormat="1" ht="12.75">
      <c r="A82" s="77"/>
      <c r="B82" s="77"/>
      <c r="C82" s="152"/>
      <c r="D82" s="152"/>
      <c r="E82" s="152"/>
      <c r="F82" s="152"/>
    </row>
    <row r="83" spans="1:6" s="148" customFormat="1" ht="12.75">
      <c r="A83" s="77"/>
      <c r="B83" s="77"/>
      <c r="C83" s="152"/>
      <c r="D83" s="152"/>
      <c r="E83" s="152"/>
      <c r="F83" s="152"/>
    </row>
    <row r="84" spans="1:6" s="148" customFormat="1" ht="12.75">
      <c r="A84" s="77"/>
      <c r="B84" s="77"/>
      <c r="C84" s="152"/>
      <c r="D84" s="152"/>
      <c r="E84" s="152"/>
      <c r="F84" s="152"/>
    </row>
    <row r="85" spans="1:6" s="148" customFormat="1" ht="12.75">
      <c r="A85" s="77"/>
      <c r="B85" s="77"/>
      <c r="C85" s="152"/>
      <c r="D85" s="152"/>
      <c r="E85" s="152"/>
      <c r="F85" s="152"/>
    </row>
    <row r="86" spans="1:6" s="148" customFormat="1" ht="12.75">
      <c r="A86" s="77"/>
      <c r="B86" s="77"/>
      <c r="C86" s="152"/>
      <c r="D86" s="152"/>
      <c r="E86" s="152"/>
      <c r="F86" s="152"/>
    </row>
    <row r="87" spans="1:6" s="148" customFormat="1" ht="12.75">
      <c r="A87" s="77"/>
      <c r="B87" s="77"/>
      <c r="C87" s="152"/>
      <c r="D87" s="152"/>
      <c r="E87" s="152"/>
      <c r="F87" s="152"/>
    </row>
    <row r="88" spans="1:6" s="148" customFormat="1" ht="12.75">
      <c r="A88" s="77"/>
      <c r="B88" s="77"/>
      <c r="C88" s="152"/>
      <c r="D88" s="152"/>
      <c r="E88" s="152"/>
      <c r="F88" s="152"/>
    </row>
    <row r="89" spans="1:6" s="148" customFormat="1" ht="12.75">
      <c r="A89" s="77"/>
      <c r="B89" s="77"/>
      <c r="C89" s="152"/>
      <c r="D89" s="152"/>
      <c r="E89" s="152"/>
      <c r="F89" s="152"/>
    </row>
    <row r="90" spans="1:6" s="148" customFormat="1" ht="12.75">
      <c r="A90" s="77"/>
      <c r="B90" s="77"/>
      <c r="C90" s="152"/>
      <c r="D90" s="152"/>
      <c r="E90" s="152"/>
      <c r="F90" s="152"/>
    </row>
    <row r="91" spans="1:6" s="148" customFormat="1" ht="12.75">
      <c r="A91" s="77"/>
      <c r="B91" s="77"/>
      <c r="C91" s="152"/>
      <c r="D91" s="152"/>
      <c r="E91" s="152"/>
      <c r="F91" s="152"/>
    </row>
    <row r="92" spans="1:6" s="148" customFormat="1" ht="12.75">
      <c r="A92" s="77"/>
      <c r="B92" s="77"/>
      <c r="C92" s="152"/>
      <c r="D92" s="152"/>
      <c r="E92" s="152"/>
      <c r="F92" s="152"/>
    </row>
    <row r="93" spans="1:6" s="148" customFormat="1" ht="12.75">
      <c r="A93" s="77"/>
      <c r="B93" s="77"/>
      <c r="C93" s="152"/>
      <c r="D93" s="152"/>
      <c r="E93" s="152"/>
      <c r="F93" s="152"/>
    </row>
    <row r="94" spans="1:6" s="148" customFormat="1" ht="12.75">
      <c r="A94" s="77"/>
      <c r="B94" s="77"/>
      <c r="C94" s="152"/>
      <c r="D94" s="152"/>
      <c r="E94" s="152"/>
      <c r="F94" s="152"/>
    </row>
    <row r="95" spans="1:6" s="148" customFormat="1" ht="12.75">
      <c r="A95" s="77"/>
      <c r="B95" s="77"/>
      <c r="C95" s="152"/>
      <c r="D95" s="152"/>
      <c r="E95" s="152"/>
      <c r="F95" s="152"/>
    </row>
    <row r="96" spans="1:6" s="148" customFormat="1" ht="12.75">
      <c r="A96" s="77"/>
      <c r="B96" s="77"/>
      <c r="C96" s="152"/>
      <c r="D96" s="152"/>
      <c r="E96" s="152"/>
      <c r="F96" s="152"/>
    </row>
    <row r="97" spans="1:6" s="148" customFormat="1" ht="12.75">
      <c r="A97" s="77"/>
      <c r="B97" s="77"/>
      <c r="C97" s="152"/>
      <c r="D97" s="152"/>
      <c r="E97" s="152"/>
      <c r="F97" s="152"/>
    </row>
    <row r="98" spans="1:6" s="148" customFormat="1" ht="12.75">
      <c r="A98" s="77"/>
      <c r="B98" s="77"/>
      <c r="C98" s="77"/>
      <c r="D98" s="152"/>
      <c r="E98" s="152"/>
      <c r="F98" s="152"/>
    </row>
    <row r="99" spans="1:6" s="148" customFormat="1" ht="12.75">
      <c r="A99" s="77"/>
      <c r="B99" s="77"/>
      <c r="C99" s="77"/>
      <c r="D99" s="152"/>
      <c r="E99" s="152"/>
      <c r="F99" s="152"/>
    </row>
    <row r="100" spans="1:6" s="148" customFormat="1" ht="12.75">
      <c r="A100" s="77"/>
      <c r="B100" s="77"/>
      <c r="C100" s="77"/>
      <c r="D100" s="152"/>
      <c r="E100" s="152"/>
      <c r="F100" s="152"/>
    </row>
    <row r="101" spans="1:6" s="148" customFormat="1" ht="12.75">
      <c r="A101" s="77"/>
      <c r="B101" s="77"/>
      <c r="C101" s="77"/>
      <c r="D101" s="152"/>
      <c r="E101" s="152"/>
      <c r="F101" s="152"/>
    </row>
    <row r="102" spans="1:6" s="148" customFormat="1" ht="12.75">
      <c r="A102" s="77"/>
      <c r="B102" s="77"/>
      <c r="C102" s="77"/>
      <c r="D102" s="152"/>
      <c r="E102" s="152"/>
      <c r="F102" s="152"/>
    </row>
  </sheetData>
  <sheetProtection selectLockedCells="1" selectUnlockedCells="1"/>
  <mergeCells count="18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4:E54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4.7109375" style="77" customWidth="1"/>
    <col min="2" max="2" width="46.57421875" style="77" customWidth="1"/>
    <col min="3" max="3" width="11.140625" style="77" customWidth="1"/>
    <col min="4" max="4" width="9.140625" style="77" customWidth="1"/>
    <col min="5" max="5" width="13.00390625" style="77" customWidth="1"/>
    <col min="6" max="6" width="14.421875" style="77" customWidth="1"/>
    <col min="7" max="7" width="11.140625" style="77" customWidth="1"/>
    <col min="8" max="8" width="13.00390625" style="77" customWidth="1"/>
    <col min="9" max="16384" width="8.8515625" style="77" customWidth="1"/>
  </cols>
  <sheetData>
    <row r="1" spans="2:6" ht="12.75">
      <c r="B1" s="78" t="s">
        <v>0</v>
      </c>
      <c r="C1" s="78"/>
      <c r="E1" s="79"/>
      <c r="F1" s="79"/>
    </row>
    <row r="2" spans="1:6" ht="13.5" customHeight="1">
      <c r="A2" s="80" t="s">
        <v>98</v>
      </c>
      <c r="B2" s="80"/>
      <c r="C2" s="80"/>
      <c r="D2" s="80"/>
      <c r="E2" s="80"/>
      <c r="F2" s="80"/>
    </row>
    <row r="3" spans="2:6" ht="12.75">
      <c r="B3" s="81" t="s">
        <v>2</v>
      </c>
      <c r="C3" s="82" t="s">
        <v>3</v>
      </c>
      <c r="D3" s="82"/>
      <c r="E3" s="82"/>
      <c r="F3" s="83"/>
    </row>
    <row r="4" spans="2:6" ht="12.75">
      <c r="B4" s="81" t="s">
        <v>4</v>
      </c>
      <c r="C4" s="84">
        <v>12</v>
      </c>
      <c r="D4" s="84"/>
      <c r="E4" s="84"/>
      <c r="F4" s="78"/>
    </row>
    <row r="5" spans="2:6" ht="12.75">
      <c r="B5" s="85" t="s">
        <v>5</v>
      </c>
      <c r="C5" s="84">
        <v>22777</v>
      </c>
      <c r="D5" s="84"/>
      <c r="E5" s="84"/>
      <c r="F5" s="78"/>
    </row>
    <row r="6" spans="2:8" ht="12.75">
      <c r="B6" s="85" t="s">
        <v>6</v>
      </c>
      <c r="C6" s="86">
        <v>3720</v>
      </c>
      <c r="D6" s="87"/>
      <c r="E6" s="88"/>
      <c r="F6" s="78"/>
      <c r="H6" s="89"/>
    </row>
    <row r="7" spans="2:8" ht="12.75">
      <c r="B7" s="90" t="s">
        <v>7</v>
      </c>
      <c r="C7" s="91">
        <v>3795746.02</v>
      </c>
      <c r="D7" s="92"/>
      <c r="E7" s="93"/>
      <c r="F7" s="94"/>
      <c r="H7" s="89"/>
    </row>
    <row r="8" spans="2:8" ht="12.75">
      <c r="B8" s="90" t="s">
        <v>8</v>
      </c>
      <c r="C8" s="95">
        <v>12</v>
      </c>
      <c r="D8" s="96"/>
      <c r="E8" s="96"/>
      <c r="F8" s="94"/>
      <c r="H8" s="89"/>
    </row>
    <row r="9" spans="2:5" ht="12.75">
      <c r="B9" s="97" t="s">
        <v>9</v>
      </c>
      <c r="C9" s="98">
        <v>8.5</v>
      </c>
      <c r="D9" s="99"/>
      <c r="E9" s="100"/>
    </row>
    <row r="10" spans="2:5" ht="12.75">
      <c r="B10" s="97" t="s">
        <v>10</v>
      </c>
      <c r="C10" s="98">
        <f>C55</f>
        <v>23412</v>
      </c>
      <c r="D10" s="99"/>
      <c r="E10" s="100"/>
    </row>
    <row r="11" spans="2:5" ht="12.75">
      <c r="B11" s="97" t="s">
        <v>11</v>
      </c>
      <c r="C11" s="101">
        <f>C5*C9*12</f>
        <v>2323254</v>
      </c>
      <c r="D11" s="99">
        <f>C11/12</f>
        <v>193604.5</v>
      </c>
      <c r="E11" s="100"/>
    </row>
    <row r="12" spans="1:6" ht="12.75" customHeight="1">
      <c r="A12" s="102" t="s">
        <v>12</v>
      </c>
      <c r="B12" s="103" t="s">
        <v>13</v>
      </c>
      <c r="C12" s="104" t="s">
        <v>14</v>
      </c>
      <c r="D12" s="104" t="s">
        <v>15</v>
      </c>
      <c r="E12" s="104"/>
      <c r="F12" s="104" t="s">
        <v>16</v>
      </c>
    </row>
    <row r="13" spans="1:6" ht="31.5" customHeight="1">
      <c r="A13" s="102"/>
      <c r="B13" s="103"/>
      <c r="C13" s="104"/>
      <c r="D13" s="105" t="s">
        <v>17</v>
      </c>
      <c r="E13" s="105" t="s">
        <v>18</v>
      </c>
      <c r="F13" s="104"/>
    </row>
    <row r="14" spans="1:6" ht="12" customHeight="1">
      <c r="A14" s="106" t="s">
        <v>19</v>
      </c>
      <c r="B14" s="107" t="s">
        <v>20</v>
      </c>
      <c r="C14" s="108">
        <f>D14*C5</f>
        <v>110240.68</v>
      </c>
      <c r="D14" s="108">
        <v>4.84</v>
      </c>
      <c r="E14" s="108">
        <f>C14*12</f>
        <v>1322888.16</v>
      </c>
      <c r="F14" s="108">
        <f>C14*12</f>
        <v>1322888.16</v>
      </c>
    </row>
    <row r="15" spans="1:6" ht="12" customHeight="1">
      <c r="A15" s="106" t="s">
        <v>104</v>
      </c>
      <c r="B15" s="110" t="s">
        <v>22</v>
      </c>
      <c r="C15" s="108">
        <f>D15*C5</f>
        <v>15260.59</v>
      </c>
      <c r="D15" s="108">
        <v>0.67</v>
      </c>
      <c r="E15" s="108">
        <f>C15*12</f>
        <v>183127.08000000002</v>
      </c>
      <c r="F15" s="108">
        <f>C15*12</f>
        <v>183127.08000000002</v>
      </c>
    </row>
    <row r="16" spans="1:6" ht="12" customHeight="1">
      <c r="A16" s="106" t="s">
        <v>105</v>
      </c>
      <c r="B16" s="110" t="s">
        <v>24</v>
      </c>
      <c r="C16" s="108">
        <v>4050</v>
      </c>
      <c r="D16" s="108">
        <f>C16/C5</f>
        <v>0.1778109496421829</v>
      </c>
      <c r="E16" s="108">
        <f>C16*12</f>
        <v>48600</v>
      </c>
      <c r="F16" s="108">
        <f>C16*12</f>
        <v>48600</v>
      </c>
    </row>
    <row r="17" spans="1:6" ht="12" customHeight="1">
      <c r="A17" s="106" t="s">
        <v>106</v>
      </c>
      <c r="B17" s="100" t="s">
        <v>26</v>
      </c>
      <c r="C17" s="108">
        <f>E17/12</f>
        <v>87.56</v>
      </c>
      <c r="D17" s="108">
        <f>C17/C5</f>
        <v>0.003844228827325811</v>
      </c>
      <c r="E17" s="112">
        <f>C8*87.56</f>
        <v>1050.72</v>
      </c>
      <c r="F17" s="108">
        <f>C17*12</f>
        <v>1050.72</v>
      </c>
    </row>
    <row r="18" spans="1:6" s="157" customFormat="1" ht="12" customHeight="1">
      <c r="A18" s="106" t="s">
        <v>107</v>
      </c>
      <c r="B18" s="155" t="s">
        <v>28</v>
      </c>
      <c r="C18" s="156">
        <f>E18/12</f>
        <v>310</v>
      </c>
      <c r="D18" s="156">
        <f>C18/C5</f>
        <v>0.013610220836809062</v>
      </c>
      <c r="E18" s="156">
        <f>C6*1</f>
        <v>3720</v>
      </c>
      <c r="F18" s="156">
        <f>C18*12</f>
        <v>3720</v>
      </c>
    </row>
    <row r="19" spans="1:6" s="157" customFormat="1" ht="12" customHeight="1">
      <c r="A19" s="106" t="s">
        <v>108</v>
      </c>
      <c r="B19" s="155" t="s">
        <v>30</v>
      </c>
      <c r="C19" s="156">
        <f>E19/12</f>
        <v>651</v>
      </c>
      <c r="D19" s="156">
        <f>C19/C5</f>
        <v>0.02858146375729903</v>
      </c>
      <c r="E19" s="156">
        <f>C6*2.1</f>
        <v>7812</v>
      </c>
      <c r="F19" s="156">
        <f>C19*12</f>
        <v>7812</v>
      </c>
    </row>
    <row r="20" spans="1:6" s="116" customFormat="1" ht="12" customHeight="1">
      <c r="A20" s="106" t="s">
        <v>109</v>
      </c>
      <c r="B20" s="115" t="s">
        <v>32</v>
      </c>
      <c r="C20" s="108">
        <f>C11*0.12/12</f>
        <v>23232.539999999997</v>
      </c>
      <c r="D20" s="108">
        <f>C20/C5</f>
        <v>1.0199999999999998</v>
      </c>
      <c r="E20" s="112">
        <f>C11*0.12</f>
        <v>278790.48</v>
      </c>
      <c r="F20" s="108">
        <f>C20*12</f>
        <v>278790.48</v>
      </c>
    </row>
    <row r="21" spans="1:6" ht="22.5" customHeight="1">
      <c r="A21" s="106" t="s">
        <v>110</v>
      </c>
      <c r="B21" s="115" t="s">
        <v>34</v>
      </c>
      <c r="C21" s="108">
        <f>C11*0.009/12</f>
        <v>1742.4405000000004</v>
      </c>
      <c r="D21" s="108">
        <f>C21/C5</f>
        <v>0.07650000000000001</v>
      </c>
      <c r="E21" s="112">
        <f>C11*0.009</f>
        <v>20909.286000000004</v>
      </c>
      <c r="F21" s="108">
        <f>C21*12</f>
        <v>20909.286000000004</v>
      </c>
    </row>
    <row r="22" spans="1:6" s="116" customFormat="1" ht="12" customHeight="1">
      <c r="A22" s="106" t="s">
        <v>111</v>
      </c>
      <c r="B22" s="115" t="s">
        <v>36</v>
      </c>
      <c r="C22" s="108">
        <f>E22/12</f>
        <v>4840.1125</v>
      </c>
      <c r="D22" s="108">
        <f>C22/C5</f>
        <v>0.2125</v>
      </c>
      <c r="E22" s="112">
        <f>C11*0.025</f>
        <v>58081.350000000006</v>
      </c>
      <c r="F22" s="108">
        <f>C22*12</f>
        <v>58081.350000000006</v>
      </c>
    </row>
    <row r="23" spans="1:6" s="121" customFormat="1" ht="12" customHeight="1">
      <c r="A23" s="106" t="s">
        <v>112</v>
      </c>
      <c r="B23" s="118" t="s">
        <v>38</v>
      </c>
      <c r="C23" s="119">
        <f>E23/12</f>
        <v>3163.1216833333333</v>
      </c>
      <c r="D23" s="119">
        <f>E23/C5/12</f>
        <v>0.1388734988511803</v>
      </c>
      <c r="E23" s="120">
        <f>C7*0.01</f>
        <v>37957.4602</v>
      </c>
      <c r="F23" s="108">
        <f>C23*12</f>
        <v>37957.4602</v>
      </c>
    </row>
    <row r="24" spans="1:6" s="124" customFormat="1" ht="12" customHeight="1">
      <c r="A24" s="106" t="s">
        <v>113</v>
      </c>
      <c r="B24" s="99" t="s">
        <v>39</v>
      </c>
      <c r="C24" s="123">
        <f>SUM(C14:C23)</f>
        <v>163578.0446833333</v>
      </c>
      <c r="D24" s="123">
        <f>SUM(D14:D23)</f>
        <v>7.181720361914797</v>
      </c>
      <c r="E24" s="123">
        <f>SUM(E14:E23)</f>
        <v>1962936.5362</v>
      </c>
      <c r="F24" s="123">
        <f>SUM(F14:F23)</f>
        <v>1962936.5362</v>
      </c>
    </row>
    <row r="25" spans="1:6" ht="12" customHeight="1">
      <c r="A25" s="106" t="s">
        <v>114</v>
      </c>
      <c r="B25" s="128" t="s">
        <v>42</v>
      </c>
      <c r="C25" s="108"/>
      <c r="D25" s="108"/>
      <c r="E25" s="112"/>
      <c r="F25" s="112"/>
    </row>
    <row r="26" spans="1:6" ht="12" customHeight="1">
      <c r="A26" s="106" t="s">
        <v>115</v>
      </c>
      <c r="B26" s="128"/>
      <c r="C26" s="108"/>
      <c r="D26" s="108"/>
      <c r="E26" s="112"/>
      <c r="F26" s="112"/>
    </row>
    <row r="27" spans="1:6" ht="12" customHeight="1">
      <c r="A27" s="106" t="s">
        <v>116</v>
      </c>
      <c r="B27" s="115" t="s">
        <v>44</v>
      </c>
      <c r="C27" s="108">
        <f>E27/12</f>
        <v>2500</v>
      </c>
      <c r="D27" s="108">
        <f>C27/C5</f>
        <v>0.10975984545813759</v>
      </c>
      <c r="E27" s="112">
        <v>30000</v>
      </c>
      <c r="F27" s="112"/>
    </row>
    <row r="28" spans="1:6" ht="12" customHeight="1">
      <c r="A28" s="106" t="s">
        <v>117</v>
      </c>
      <c r="B28" s="115" t="s">
        <v>99</v>
      </c>
      <c r="C28" s="108">
        <f>E28/12</f>
        <v>2666.6666666666665</v>
      </c>
      <c r="D28" s="108">
        <f>C28/C5</f>
        <v>0.11707716848868009</v>
      </c>
      <c r="E28" s="112">
        <v>32000</v>
      </c>
      <c r="F28" s="112"/>
    </row>
    <row r="29" spans="1:6" ht="12" customHeight="1">
      <c r="A29" s="106" t="s">
        <v>118</v>
      </c>
      <c r="B29" s="115" t="s">
        <v>100</v>
      </c>
      <c r="C29" s="108">
        <f>E29/12</f>
        <v>2583.3333333333335</v>
      </c>
      <c r="D29" s="108">
        <f>C29/C5</f>
        <v>0.11341850697340886</v>
      </c>
      <c r="E29" s="112">
        <v>31000</v>
      </c>
      <c r="F29" s="112"/>
    </row>
    <row r="30" spans="1:6" ht="12" customHeight="1">
      <c r="A30" s="106" t="s">
        <v>119</v>
      </c>
      <c r="B30" s="115" t="s">
        <v>101</v>
      </c>
      <c r="C30" s="108">
        <f>E30/12</f>
        <v>3333.3333333333335</v>
      </c>
      <c r="D30" s="108">
        <f>C30/C5</f>
        <v>0.14634646061085013</v>
      </c>
      <c r="E30" s="112">
        <v>40000</v>
      </c>
      <c r="F30" s="112"/>
    </row>
    <row r="31" spans="1:6" ht="12" customHeight="1">
      <c r="A31" s="106" t="s">
        <v>120</v>
      </c>
      <c r="B31" s="115" t="s">
        <v>88</v>
      </c>
      <c r="C31" s="108">
        <f>E31/12</f>
        <v>2500</v>
      </c>
      <c r="D31" s="108">
        <f>C31/C5</f>
        <v>0.10975984545813759</v>
      </c>
      <c r="E31" s="112">
        <v>30000</v>
      </c>
      <c r="F31" s="112"/>
    </row>
    <row r="32" spans="1:6" ht="12" customHeight="1">
      <c r="A32" s="106" t="s">
        <v>121</v>
      </c>
      <c r="B32" s="115" t="s">
        <v>102</v>
      </c>
      <c r="C32" s="108">
        <f>E32/12</f>
        <v>6000</v>
      </c>
      <c r="D32" s="108">
        <f>C32/C5</f>
        <v>0.2634236290995302</v>
      </c>
      <c r="E32" s="112">
        <v>72000</v>
      </c>
      <c r="F32" s="112"/>
    </row>
    <row r="33" spans="1:6" ht="12" customHeight="1">
      <c r="A33" s="106" t="s">
        <v>122</v>
      </c>
      <c r="B33" s="129" t="s">
        <v>50</v>
      </c>
      <c r="C33" s="108">
        <f>E33/12</f>
        <v>1500</v>
      </c>
      <c r="D33" s="108">
        <f>D32/C5</f>
        <v>1.1565334727994478E-05</v>
      </c>
      <c r="E33" s="112">
        <v>18000</v>
      </c>
      <c r="F33" s="112"/>
    </row>
    <row r="34" spans="1:6" ht="12" customHeight="1">
      <c r="A34" s="106" t="s">
        <v>123</v>
      </c>
      <c r="B34" s="130" t="s">
        <v>91</v>
      </c>
      <c r="C34" s="119">
        <f>SUM(E34/12)</f>
        <v>6083.333333333333</v>
      </c>
      <c r="D34" s="119">
        <f>SUM(C34/C5)</f>
        <v>0.2670822906148015</v>
      </c>
      <c r="E34" s="119">
        <v>73000</v>
      </c>
      <c r="F34" s="112"/>
    </row>
    <row r="35" spans="1:6" ht="12" customHeight="1">
      <c r="A35" s="106" t="s">
        <v>124</v>
      </c>
      <c r="B35" s="129" t="s">
        <v>125</v>
      </c>
      <c r="C35" s="119">
        <f>SUM(E35/12)</f>
        <v>4250</v>
      </c>
      <c r="D35" s="119">
        <f>SUM(C35/C5)</f>
        <v>0.1865917372788339</v>
      </c>
      <c r="E35" s="119">
        <v>51000</v>
      </c>
      <c r="F35" s="119"/>
    </row>
    <row r="36" spans="1:6" ht="12" customHeight="1">
      <c r="A36" s="106" t="s">
        <v>126</v>
      </c>
      <c r="B36" s="129" t="s">
        <v>127</v>
      </c>
      <c r="C36" s="119">
        <f>E36/12</f>
        <v>10833.333333333334</v>
      </c>
      <c r="D36" s="119">
        <f>C36/C5</f>
        <v>0.4756259969852629</v>
      </c>
      <c r="E36" s="119">
        <v>130000</v>
      </c>
      <c r="F36" s="119"/>
    </row>
    <row r="37" spans="1:6" ht="12" customHeight="1">
      <c r="A37" s="111"/>
      <c r="B37" s="131" t="s">
        <v>65</v>
      </c>
      <c r="C37" s="132">
        <f>SUM(C27:C35)</f>
        <v>31416.666666666668</v>
      </c>
      <c r="D37" s="132">
        <f>SUM(D27:D35)</f>
        <v>1.313471049317108</v>
      </c>
      <c r="E37" s="132">
        <f>SUM(E27:E35)</f>
        <v>377000</v>
      </c>
      <c r="F37" s="133"/>
    </row>
    <row r="38" spans="1:6" ht="12" customHeight="1">
      <c r="A38" s="109"/>
      <c r="B38" s="131" t="s">
        <v>66</v>
      </c>
      <c r="C38" s="123"/>
      <c r="D38" s="123">
        <f>SUM(D24+D37)</f>
        <v>8.495191411231906</v>
      </c>
      <c r="E38" s="123"/>
      <c r="F38" s="123"/>
    </row>
    <row r="39" spans="1:6" ht="19.5" customHeight="1">
      <c r="A39" s="111"/>
      <c r="B39" s="125" t="s">
        <v>92</v>
      </c>
      <c r="C39" s="126"/>
      <c r="D39" s="126"/>
      <c r="E39" s="126"/>
      <c r="F39" s="126">
        <v>362339.82</v>
      </c>
    </row>
    <row r="40" spans="1:6" ht="9" customHeight="1">
      <c r="A40" s="136"/>
      <c r="B40" s="137" t="s">
        <v>67</v>
      </c>
      <c r="C40" s="138"/>
      <c r="D40" s="139"/>
      <c r="E40" s="139"/>
      <c r="F40" s="139"/>
    </row>
    <row r="41" spans="1:6" ht="12" customHeight="1">
      <c r="A41" s="136"/>
      <c r="B41" s="110" t="s">
        <v>68</v>
      </c>
      <c r="C41" s="108">
        <v>2500</v>
      </c>
      <c r="D41" s="108"/>
      <c r="E41" s="140"/>
      <c r="F41" s="140"/>
    </row>
    <row r="42" spans="1:6" ht="12" customHeight="1">
      <c r="A42" s="136"/>
      <c r="B42" s="158" t="s">
        <v>70</v>
      </c>
      <c r="C42" s="156">
        <v>1000</v>
      </c>
      <c r="D42" s="156"/>
      <c r="E42" s="140"/>
      <c r="F42" s="140"/>
    </row>
    <row r="43" spans="1:6" ht="12" customHeight="1">
      <c r="A43" s="136"/>
      <c r="B43" s="158" t="s">
        <v>71</v>
      </c>
      <c r="C43" s="156">
        <v>6000</v>
      </c>
      <c r="D43" s="156"/>
      <c r="E43" s="140"/>
      <c r="F43" s="140"/>
    </row>
    <row r="44" spans="1:6" ht="12" customHeight="1">
      <c r="A44" s="136"/>
      <c r="B44" s="158" t="s">
        <v>72</v>
      </c>
      <c r="C44" s="156">
        <v>1200</v>
      </c>
      <c r="D44" s="156"/>
      <c r="E44" s="140"/>
      <c r="F44" s="140"/>
    </row>
    <row r="45" spans="1:6" ht="12" customHeight="1">
      <c r="A45" s="136"/>
      <c r="B45" s="158" t="s">
        <v>73</v>
      </c>
      <c r="C45" s="156">
        <v>2400</v>
      </c>
      <c r="D45" s="156"/>
      <c r="E45" s="140"/>
      <c r="F45" s="140"/>
    </row>
    <row r="46" spans="1:6" ht="12" customHeight="1">
      <c r="A46" s="136"/>
      <c r="B46" s="158" t="s">
        <v>74</v>
      </c>
      <c r="C46" s="156">
        <v>7000</v>
      </c>
      <c r="D46" s="156"/>
      <c r="E46" s="140"/>
      <c r="F46" s="140"/>
    </row>
    <row r="47" spans="1:6" ht="12" customHeight="1">
      <c r="A47" s="136"/>
      <c r="B47" s="142" t="s">
        <v>75</v>
      </c>
      <c r="C47" s="123"/>
      <c r="D47" s="139"/>
      <c r="E47" s="139"/>
      <c r="F47" s="139"/>
    </row>
    <row r="48" spans="1:6" ht="12" customHeight="1">
      <c r="A48" s="143"/>
      <c r="B48" s="109" t="s">
        <v>76</v>
      </c>
      <c r="C48" s="144">
        <v>600</v>
      </c>
      <c r="D48" s="144"/>
      <c r="E48" s="145"/>
      <c r="F48" s="145"/>
    </row>
    <row r="49" spans="1:6" ht="12" customHeight="1">
      <c r="A49" s="143"/>
      <c r="B49" s="110" t="s">
        <v>77</v>
      </c>
      <c r="C49" s="144">
        <v>600</v>
      </c>
      <c r="D49" s="144"/>
      <c r="E49" s="145"/>
      <c r="F49" s="145"/>
    </row>
    <row r="50" spans="1:6" ht="12" customHeight="1">
      <c r="A50" s="143"/>
      <c r="B50" s="142" t="s">
        <v>78</v>
      </c>
      <c r="C50" s="108"/>
      <c r="D50" s="108"/>
      <c r="E50" s="145"/>
      <c r="F50" s="145"/>
    </row>
    <row r="51" spans="1:6" ht="12" customHeight="1">
      <c r="A51" s="143"/>
      <c r="B51" s="110" t="s">
        <v>79</v>
      </c>
      <c r="C51" s="146">
        <v>350</v>
      </c>
      <c r="D51" s="144"/>
      <c r="E51" s="145"/>
      <c r="F51" s="145"/>
    </row>
    <row r="52" spans="1:6" ht="12" customHeight="1">
      <c r="A52" s="143"/>
      <c r="B52" s="110" t="s">
        <v>95</v>
      </c>
      <c r="C52" s="146">
        <v>350</v>
      </c>
      <c r="D52" s="144"/>
      <c r="E52" s="145"/>
      <c r="F52" s="145"/>
    </row>
    <row r="53" spans="1:6" ht="12" customHeight="1">
      <c r="A53" s="143"/>
      <c r="B53" s="110" t="s">
        <v>96</v>
      </c>
      <c r="C53" s="146">
        <v>1062</v>
      </c>
      <c r="D53" s="144"/>
      <c r="E53" s="145"/>
      <c r="F53" s="145"/>
    </row>
    <row r="54" spans="1:6" ht="11.25" customHeight="1">
      <c r="A54" s="143"/>
      <c r="B54" s="110" t="s">
        <v>81</v>
      </c>
      <c r="C54" s="146">
        <v>350</v>
      </c>
      <c r="D54" s="144"/>
      <c r="E54" s="145"/>
      <c r="F54" s="145"/>
    </row>
    <row r="55" spans="1:5" ht="13.5" customHeight="1">
      <c r="A55" s="143"/>
      <c r="B55" s="144" t="s">
        <v>82</v>
      </c>
      <c r="C55" s="147">
        <f>SUM(C41:C54)</f>
        <v>23412</v>
      </c>
      <c r="D55" s="147"/>
      <c r="E55" s="148"/>
    </row>
    <row r="56" spans="1:5" ht="38.25" customHeight="1">
      <c r="A56" s="143"/>
      <c r="B56" s="150" t="s">
        <v>97</v>
      </c>
      <c r="C56" s="150"/>
      <c r="D56" s="150"/>
      <c r="E56" s="150"/>
    </row>
    <row r="57" spans="1:6" ht="12.75">
      <c r="A57" s="143"/>
      <c r="B57" s="143"/>
      <c r="C57" s="152"/>
      <c r="D57" s="145"/>
      <c r="E57" s="145"/>
      <c r="F57" s="145"/>
    </row>
    <row r="58" spans="1:6" ht="12.75">
      <c r="A58" s="153"/>
      <c r="B58" s="153"/>
      <c r="C58" s="152"/>
      <c r="D58" s="152"/>
      <c r="E58" s="152"/>
      <c r="F58" s="152"/>
    </row>
    <row r="59" spans="1:6" ht="12.75">
      <c r="A59" s="153"/>
      <c r="B59" s="153"/>
      <c r="C59" s="152"/>
      <c r="D59" s="152"/>
      <c r="E59" s="152"/>
      <c r="F59" s="152"/>
    </row>
    <row r="60" spans="1:6" ht="12.75">
      <c r="A60" s="153"/>
      <c r="B60" s="153"/>
      <c r="C60" s="152"/>
      <c r="D60" s="152"/>
      <c r="E60" s="152"/>
      <c r="F60" s="152"/>
    </row>
    <row r="61" spans="1:6" ht="12.75">
      <c r="A61" s="153"/>
      <c r="B61" s="153"/>
      <c r="C61" s="152"/>
      <c r="D61" s="152"/>
      <c r="E61" s="152"/>
      <c r="F61" s="152"/>
    </row>
    <row r="62" spans="1:6" ht="12.75">
      <c r="A62" s="153"/>
      <c r="B62" s="153"/>
      <c r="C62" s="152"/>
      <c r="D62" s="152"/>
      <c r="E62" s="152"/>
      <c r="F62" s="152"/>
    </row>
    <row r="63" spans="1:6" s="148" customFormat="1" ht="12.75">
      <c r="A63" s="153"/>
      <c r="B63" s="153"/>
      <c r="C63" s="152"/>
      <c r="D63" s="152"/>
      <c r="E63" s="152"/>
      <c r="F63" s="152"/>
    </row>
    <row r="64" spans="1:6" s="148" customFormat="1" ht="12.75">
      <c r="A64" s="153"/>
      <c r="B64" s="153"/>
      <c r="C64" s="152"/>
      <c r="D64" s="152"/>
      <c r="E64" s="152"/>
      <c r="F64" s="152"/>
    </row>
    <row r="65" spans="1:6" s="148" customFormat="1" ht="12.75">
      <c r="A65" s="153"/>
      <c r="B65" s="153"/>
      <c r="C65" s="152"/>
      <c r="D65" s="152"/>
      <c r="E65" s="152"/>
      <c r="F65" s="152"/>
    </row>
    <row r="66" spans="1:6" s="148" customFormat="1" ht="12.75">
      <c r="A66" s="153"/>
      <c r="B66" s="153"/>
      <c r="C66" s="152"/>
      <c r="D66" s="152"/>
      <c r="E66" s="152"/>
      <c r="F66" s="152"/>
    </row>
    <row r="67" spans="1:6" s="148" customFormat="1" ht="12.75">
      <c r="A67" s="153"/>
      <c r="B67" s="153"/>
      <c r="C67" s="152"/>
      <c r="D67" s="152"/>
      <c r="E67" s="152"/>
      <c r="F67" s="152"/>
    </row>
    <row r="68" spans="1:6" s="148" customFormat="1" ht="12.75">
      <c r="A68" s="153"/>
      <c r="B68" s="153"/>
      <c r="C68" s="152"/>
      <c r="D68" s="152"/>
      <c r="E68" s="152"/>
      <c r="F68" s="152"/>
    </row>
    <row r="69" spans="1:6" s="148" customFormat="1" ht="12.75">
      <c r="A69" s="77"/>
      <c r="B69" s="77"/>
      <c r="C69" s="152"/>
      <c r="D69" s="152"/>
      <c r="E69" s="152"/>
      <c r="F69" s="152"/>
    </row>
    <row r="70" spans="1:6" s="148" customFormat="1" ht="12.75">
      <c r="A70" s="77"/>
      <c r="B70" s="77"/>
      <c r="C70" s="152"/>
      <c r="D70" s="152"/>
      <c r="E70" s="152"/>
      <c r="F70" s="152"/>
    </row>
    <row r="71" spans="1:6" s="148" customFormat="1" ht="12.75">
      <c r="A71" s="77"/>
      <c r="B71" s="77"/>
      <c r="C71" s="152"/>
      <c r="D71" s="152"/>
      <c r="E71" s="152"/>
      <c r="F71" s="152"/>
    </row>
    <row r="72" spans="1:6" s="148" customFormat="1" ht="12.75">
      <c r="A72" s="77"/>
      <c r="B72" s="77"/>
      <c r="C72" s="152"/>
      <c r="D72" s="152"/>
      <c r="E72" s="152"/>
      <c r="F72" s="152"/>
    </row>
    <row r="73" spans="1:6" s="148" customFormat="1" ht="12.75">
      <c r="A73" s="77"/>
      <c r="B73" s="77"/>
      <c r="C73" s="152"/>
      <c r="D73" s="152"/>
      <c r="E73" s="152"/>
      <c r="F73" s="152"/>
    </row>
    <row r="74" spans="1:6" s="148" customFormat="1" ht="12.75">
      <c r="A74" s="77"/>
      <c r="B74" s="77"/>
      <c r="C74" s="152"/>
      <c r="D74" s="152"/>
      <c r="E74" s="152"/>
      <c r="F74" s="152"/>
    </row>
    <row r="75" spans="1:6" s="148" customFormat="1" ht="12.75">
      <c r="A75" s="77"/>
      <c r="B75" s="77"/>
      <c r="C75" s="152"/>
      <c r="D75" s="152"/>
      <c r="E75" s="152"/>
      <c r="F75" s="152"/>
    </row>
    <row r="76" spans="1:6" s="148" customFormat="1" ht="12.75">
      <c r="A76" s="77"/>
      <c r="B76" s="77"/>
      <c r="C76" s="152"/>
      <c r="D76" s="152"/>
      <c r="E76" s="152"/>
      <c r="F76" s="152"/>
    </row>
    <row r="77" spans="1:6" s="148" customFormat="1" ht="12.75">
      <c r="A77" s="77"/>
      <c r="B77" s="77"/>
      <c r="C77" s="152"/>
      <c r="D77" s="152"/>
      <c r="E77" s="152"/>
      <c r="F77" s="152"/>
    </row>
    <row r="78" spans="1:6" s="148" customFormat="1" ht="12.75">
      <c r="A78" s="77"/>
      <c r="B78" s="77"/>
      <c r="C78" s="152"/>
      <c r="D78" s="152"/>
      <c r="E78" s="152"/>
      <c r="F78" s="152"/>
    </row>
    <row r="79" spans="1:6" s="148" customFormat="1" ht="12.75">
      <c r="A79" s="77"/>
      <c r="B79" s="77"/>
      <c r="C79" s="152"/>
      <c r="D79" s="152"/>
      <c r="E79" s="152"/>
      <c r="F79" s="152"/>
    </row>
    <row r="80" spans="1:6" s="148" customFormat="1" ht="12.75">
      <c r="A80" s="77"/>
      <c r="B80" s="77"/>
      <c r="C80" s="152"/>
      <c r="D80" s="152"/>
      <c r="E80" s="152"/>
      <c r="F80" s="152"/>
    </row>
    <row r="81" spans="1:6" s="148" customFormat="1" ht="12.75">
      <c r="A81" s="77"/>
      <c r="B81" s="77"/>
      <c r="C81" s="152"/>
      <c r="D81" s="152"/>
      <c r="E81" s="152"/>
      <c r="F81" s="152"/>
    </row>
    <row r="82" spans="1:6" s="148" customFormat="1" ht="12.75">
      <c r="A82" s="77"/>
      <c r="B82" s="77"/>
      <c r="C82" s="152"/>
      <c r="D82" s="152"/>
      <c r="E82" s="152"/>
      <c r="F82" s="152"/>
    </row>
    <row r="83" spans="1:6" s="148" customFormat="1" ht="12.75">
      <c r="A83" s="77"/>
      <c r="B83" s="77"/>
      <c r="C83" s="152"/>
      <c r="D83" s="152"/>
      <c r="E83" s="152"/>
      <c r="F83" s="152"/>
    </row>
    <row r="84" spans="1:6" s="148" customFormat="1" ht="12.75">
      <c r="A84" s="77"/>
      <c r="B84" s="77"/>
      <c r="C84" s="152"/>
      <c r="D84" s="152"/>
      <c r="E84" s="152"/>
      <c r="F84" s="152"/>
    </row>
    <row r="85" spans="1:6" s="148" customFormat="1" ht="12.75">
      <c r="A85" s="77"/>
      <c r="B85" s="77"/>
      <c r="C85" s="152"/>
      <c r="D85" s="152"/>
      <c r="E85" s="152"/>
      <c r="F85" s="152"/>
    </row>
    <row r="86" spans="1:6" s="148" customFormat="1" ht="12.75">
      <c r="A86" s="77"/>
      <c r="B86" s="77"/>
      <c r="C86" s="152"/>
      <c r="D86" s="152"/>
      <c r="E86" s="152"/>
      <c r="F86" s="152"/>
    </row>
    <row r="87" spans="1:6" s="148" customFormat="1" ht="12.75">
      <c r="A87" s="77"/>
      <c r="B87" s="77"/>
      <c r="C87" s="152"/>
      <c r="D87" s="152"/>
      <c r="E87" s="152"/>
      <c r="F87" s="152"/>
    </row>
    <row r="88" spans="1:6" s="148" customFormat="1" ht="12.75">
      <c r="A88" s="77"/>
      <c r="B88" s="77"/>
      <c r="C88" s="152"/>
      <c r="D88" s="152"/>
      <c r="E88" s="152"/>
      <c r="F88" s="152"/>
    </row>
    <row r="89" spans="1:6" s="148" customFormat="1" ht="12.75">
      <c r="A89" s="77"/>
      <c r="B89" s="77"/>
      <c r="C89" s="152"/>
      <c r="D89" s="152"/>
      <c r="E89" s="152"/>
      <c r="F89" s="152"/>
    </row>
    <row r="90" spans="1:6" s="148" customFormat="1" ht="12.75">
      <c r="A90" s="77"/>
      <c r="B90" s="77"/>
      <c r="C90" s="152"/>
      <c r="D90" s="152"/>
      <c r="E90" s="152"/>
      <c r="F90" s="152"/>
    </row>
    <row r="91" spans="1:6" s="148" customFormat="1" ht="12.75">
      <c r="A91" s="77"/>
      <c r="B91" s="77"/>
      <c r="C91" s="152"/>
      <c r="D91" s="152"/>
      <c r="E91" s="152"/>
      <c r="F91" s="152"/>
    </row>
    <row r="92" spans="1:6" s="148" customFormat="1" ht="12.75">
      <c r="A92" s="77"/>
      <c r="B92" s="77"/>
      <c r="C92" s="152"/>
      <c r="D92" s="152"/>
      <c r="E92" s="152"/>
      <c r="F92" s="152"/>
    </row>
    <row r="93" spans="1:6" s="148" customFormat="1" ht="12.75">
      <c r="A93" s="77"/>
      <c r="B93" s="77"/>
      <c r="C93" s="152"/>
      <c r="D93" s="152"/>
      <c r="E93" s="152"/>
      <c r="F93" s="152"/>
    </row>
    <row r="94" spans="1:6" s="148" customFormat="1" ht="12.75">
      <c r="A94" s="77"/>
      <c r="B94" s="77"/>
      <c r="C94" s="152"/>
      <c r="D94" s="152"/>
      <c r="E94" s="152"/>
      <c r="F94" s="152"/>
    </row>
    <row r="95" spans="1:6" s="148" customFormat="1" ht="12.75">
      <c r="A95" s="77"/>
      <c r="B95" s="77"/>
      <c r="C95" s="152"/>
      <c r="D95" s="152"/>
      <c r="E95" s="152"/>
      <c r="F95" s="152"/>
    </row>
    <row r="96" spans="1:6" s="148" customFormat="1" ht="12.75">
      <c r="A96" s="77"/>
      <c r="B96" s="77"/>
      <c r="C96" s="152"/>
      <c r="D96" s="152"/>
      <c r="E96" s="152"/>
      <c r="F96" s="152"/>
    </row>
    <row r="97" spans="1:6" s="148" customFormat="1" ht="12.75">
      <c r="A97" s="77"/>
      <c r="B97" s="77"/>
      <c r="C97" s="152"/>
      <c r="D97" s="152"/>
      <c r="E97" s="152"/>
      <c r="F97" s="152"/>
    </row>
    <row r="98" spans="1:6" s="148" customFormat="1" ht="12.75">
      <c r="A98" s="77"/>
      <c r="B98" s="77"/>
      <c r="C98" s="152"/>
      <c r="D98" s="152"/>
      <c r="E98" s="152"/>
      <c r="F98" s="152"/>
    </row>
    <row r="99" spans="1:6" s="148" customFormat="1" ht="12.75">
      <c r="A99" s="77"/>
      <c r="B99" s="77"/>
      <c r="C99" s="152"/>
      <c r="D99" s="152"/>
      <c r="E99" s="152"/>
      <c r="F99" s="152"/>
    </row>
    <row r="100" spans="1:6" s="148" customFormat="1" ht="12.75">
      <c r="A100" s="77"/>
      <c r="B100" s="77"/>
      <c r="C100" s="77"/>
      <c r="D100" s="152"/>
      <c r="E100" s="152"/>
      <c r="F100" s="152"/>
    </row>
    <row r="101" spans="1:6" s="148" customFormat="1" ht="12.75">
      <c r="A101" s="77"/>
      <c r="B101" s="77"/>
      <c r="C101" s="77"/>
      <c r="D101" s="152"/>
      <c r="E101" s="152"/>
      <c r="F101" s="152"/>
    </row>
    <row r="102" spans="1:6" s="148" customFormat="1" ht="12.75">
      <c r="A102" s="77"/>
      <c r="B102" s="77"/>
      <c r="C102" s="77"/>
      <c r="D102" s="152"/>
      <c r="E102" s="152"/>
      <c r="F102" s="152"/>
    </row>
    <row r="103" spans="1:6" s="148" customFormat="1" ht="12.75">
      <c r="A103" s="77"/>
      <c r="B103" s="77"/>
      <c r="C103" s="77"/>
      <c r="D103" s="152"/>
      <c r="E103" s="152"/>
      <c r="F103" s="152"/>
    </row>
    <row r="104" spans="1:6" s="148" customFormat="1" ht="12.75">
      <c r="A104" s="77"/>
      <c r="B104" s="77"/>
      <c r="C104" s="77"/>
      <c r="D104" s="152"/>
      <c r="E104" s="152"/>
      <c r="F104" s="152"/>
    </row>
  </sheetData>
  <sheetProtection selectLockedCells="1" selectUnlockedCells="1"/>
  <mergeCells count="17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B25:B26"/>
    <mergeCell ref="C25:C26"/>
    <mergeCell ref="D25:D26"/>
    <mergeCell ref="E25:E26"/>
    <mergeCell ref="F25:F26"/>
    <mergeCell ref="B56:E5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2021-06-02T06:11:44Z</cp:lastPrinted>
  <dcterms:modified xsi:type="dcterms:W3CDTF">2021-06-02T06:14:51Z</dcterms:modified>
  <cp:category/>
  <cp:version/>
  <cp:contentType/>
  <cp:contentStatus/>
  <cp:revision>16</cp:revision>
</cp:coreProperties>
</file>