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C34"/>
  <c r="D34" s="1"/>
  <c r="E22"/>
  <c r="E21"/>
  <c r="C50" l="1"/>
  <c r="F36" l="1"/>
  <c r="E36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E25" s="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C25" i="76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7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<sst xmlns="http://schemas.openxmlformats.org/spreadsheetml/2006/main" count="583" uniqueCount="143">
  <si>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</si>
  <si>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</si>
  <si>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</si>
  <si>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</si>
  <si>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</si>
  <si>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</si>
  <si>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</si>
  <si>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</si>
  <si>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</si>
  <si>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</si>
  <si>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</si>
  <si>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</si>
  <si>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</si>
  <si>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</si>
  <si>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</si>
  <si>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</si>
  <si>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</si>
  <si>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</si>
  <si>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</si>
  <si>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</si>
  <si>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</si>
  <si>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</si>
  <si>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</si>
  <si>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</si>
  <si>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</si>
  <si>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</si>
  <si>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</si>
  <si>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</si>
  <si>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</si>
  <si>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</si>
  <si>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</si>
  <si>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</si>
  <si>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</si>
  <si>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</si>
  <si>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</si>
  <si>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</si>
  <si>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</si>
  <si>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</si>
  <si>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</si>
  <si>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</si>
  <si>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</si>
  <si>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</si>
  <si>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</si>
  <si>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</si>
  <si>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</si>
  <si>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</si>
  <si>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</si>
  <si>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</si>
  <si>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</si>
  <si>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</si>
  <si>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</si>
  <si>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</si>
  <si>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</si>
  <si>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</si>
  <si>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</si>
  <si>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</si>
  <si>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</si>
  <si>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</si>
  <si>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</si>
  <si>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</si>
  <si>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</si>
  <si>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</si>
  <si>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</si>
  <si>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</si>
  <si>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</si>
  <si>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</si>
  <si>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</si>
  <si>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</si>
  <si>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</si>
  <si>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</si>
  <si>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</si>
  <si>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</si>
  <si>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</si>
  <si>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</si>
  <si>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</si>
  <si>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</si>
  <si>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</si>
  <si>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</si>
  <si>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</si>
  <si>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</si>
  <si>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</si>
  <si>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</si>
  <si>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</si>
  <si>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</si>
  <si>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</si>
  <si>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</si>
  <si>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</si>
  <si>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</si>
  <si>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</si>
  <si>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</si>
  <si>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</si>
  <si>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</si>
  <si>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</si>
  <si>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</si>
  <si>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</si>
  <si>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</si>
  <si>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</si>
  <si>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</si>
  <si>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</si>
  <si>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</si>
  <si>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</si>
  <si>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</si>
  <si>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</si>
  <si>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</si>
  <si>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</si>
  <si>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</si>
  <si>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</si>
  <si>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</si>
  <si>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</si>
  <si>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</si>
  <si>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</si>
  <si>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</si>
  <si>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</si>
  <si>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</si>
  <si>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</si>
  <si>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</si>
  <si>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</si>
  <si>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</si>
  <si>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</si>
  <si>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</si>
  <si>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</si>
  <si>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</si>
  <si>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</si>
  <si>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</si>
  <si>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</si>
  <si>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</si>
  <si>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</si>
  <si>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</si>
  <si>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</si>
  <si>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</si>
  <si>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</si>
  <si>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</si>
  <si>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</si>
  <si>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</si>
  <si>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</si>
  <si>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</si>
  <si>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</si>
  <si>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ПРОдвижение-Барнаул</t>
  </si>
  <si>
    <t>ИП Карье Э.Б.</t>
  </si>
  <si>
    <t xml:space="preserve">План работ и услуг по содержанию и ремонту общего имущества МКД на 2021 год по адресу:    Попова  10 корпус 2                                                        </t>
  </si>
  <si>
    <t>АО "ЭР-Телеком Холдинг"</t>
  </si>
  <si>
    <t>ПАО "Ростелеком" обслуживание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</si>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</sst>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0" fontId="22" fillId="2" borderId="0" xfId="0" applyFont="1" applyFill="1" applyProtection="1"/>
    <xf numFmtId="2" fontId="10" fillId="0" borderId="3" xfId="0" applyNumberFormat="1" applyFont="1" applyBorder="1" applyAlignment="1" applyProtection="1">
      <alignment horizontal="left" readingOrder="1"/>
    </xf>
    <xf numFmtId="165" fontId="12" fillId="0" borderId="1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30.6" customHeight="1">
      <c r="A2" s="149" t="s">
        <v>66</v>
      </c>
      <c r="B2" s="149"/>
      <c r="C2" s="149"/>
      <c r="D2" s="149"/>
      <c r="E2" s="149"/>
      <c r="F2" s="149"/>
      <c r="G2" s="14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0" t="s">
        <v>50</v>
      </c>
      <c r="D4" s="151"/>
      <c r="E4" s="151"/>
      <c r="F4" s="42"/>
    </row>
    <row r="5" spans="1:7">
      <c r="B5" s="9" t="s">
        <v>1</v>
      </c>
      <c r="C5" s="152">
        <v>4</v>
      </c>
      <c r="D5" s="153"/>
      <c r="E5" s="153"/>
      <c r="F5" s="43"/>
    </row>
    <row r="6" spans="1:7">
      <c r="B6" s="10" t="s">
        <v>2</v>
      </c>
      <c r="C6" s="152">
        <v>7505.5</v>
      </c>
      <c r="D6" s="153"/>
      <c r="E6" s="153"/>
      <c r="F6" s="43"/>
    </row>
    <row r="7" spans="1:7" ht="18.75" customHeight="1">
      <c r="B7" s="39" t="s">
        <v>47</v>
      </c>
      <c r="C7" s="145">
        <v>64200</v>
      </c>
      <c r="D7" s="146"/>
      <c r="E7" s="147"/>
      <c r="F7" s="44"/>
    </row>
    <row r="8" spans="1:7">
      <c r="B8" s="56"/>
      <c r="D8" s="38">
        <v>9</v>
      </c>
    </row>
    <row r="9" spans="1:7">
      <c r="A9" s="159" t="s">
        <v>3</v>
      </c>
      <c r="B9" s="160"/>
      <c r="C9" s="160"/>
      <c r="D9" s="160"/>
      <c r="E9" s="161"/>
      <c r="F9" s="161"/>
      <c r="G9" s="161"/>
    </row>
    <row r="10" spans="1:7" ht="65.25" customHeight="1">
      <c r="A10" s="162" t="s">
        <v>4</v>
      </c>
      <c r="B10" s="164" t="s">
        <v>5</v>
      </c>
      <c r="C10" s="166" t="s">
        <v>32</v>
      </c>
      <c r="D10" s="168" t="s">
        <v>43</v>
      </c>
      <c r="E10" s="169"/>
      <c r="F10" s="166" t="s">
        <v>80</v>
      </c>
      <c r="G10" s="170" t="s">
        <v>52</v>
      </c>
    </row>
    <row r="11" spans="1:7" ht="45" customHeight="1">
      <c r="A11" s="163"/>
      <c r="B11" s="165"/>
      <c r="C11" s="167"/>
      <c r="D11" s="37" t="s">
        <v>6</v>
      </c>
      <c r="E11" s="45" t="s">
        <v>42</v>
      </c>
      <c r="F11" s="167"/>
      <c r="G11" s="17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4" t="s">
        <v>35</v>
      </c>
      <c r="C44" s="155"/>
      <c r="D44" s="156">
        <f>D43-(C7/12/C6+(D46)/C6)</f>
        <v>19.403493534057016</v>
      </c>
      <c r="E44" s="15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8" t="s">
        <v>34</v>
      </c>
      <c r="C46" s="15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9.75" customHeight="1">
      <c r="A2" s="176" t="s">
        <v>115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116</v>
      </c>
      <c r="D4" s="178"/>
      <c r="E4" s="178"/>
      <c r="F4" s="74"/>
    </row>
    <row r="5" spans="1:7" ht="19.5">
      <c r="B5" s="73" t="s">
        <v>1</v>
      </c>
      <c r="C5" s="179">
        <v>6</v>
      </c>
      <c r="D5" s="180"/>
      <c r="E5" s="180"/>
      <c r="F5" s="77"/>
    </row>
    <row r="6" spans="1:7" ht="19.5">
      <c r="B6" s="78" t="s">
        <v>2</v>
      </c>
      <c r="C6" s="179">
        <v>3926.2</v>
      </c>
      <c r="D6" s="180"/>
      <c r="E6" s="180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3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topLeftCell="A22" zoomScale="73" zoomScaleNormal="73" workbookViewId="0">
      <selection activeCell="I34" sqref="I34"/>
    </sheetView>
  </sheetViews>
  <sheetFormatPr defaultColWidth="8.85546875" defaultRowHeight="18.75"/>
  <cols>
    <col min="1" max="1" width="8" style="72" customWidth="1"/>
    <col min="2" max="2" width="58" style="72" customWidth="1"/>
    <col min="3" max="3" width="15.28515625" style="72" customWidth="1"/>
    <col min="4" max="4" width="17.425781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5" t="s">
        <v>41</v>
      </c>
      <c r="F1" s="175"/>
    </row>
    <row r="2" spans="1:6" ht="36.75" customHeight="1">
      <c r="A2" s="176" t="s">
        <v>139</v>
      </c>
      <c r="B2" s="176"/>
      <c r="C2" s="176"/>
      <c r="D2" s="176"/>
      <c r="E2" s="176"/>
      <c r="F2" s="176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7" t="s">
        <v>110</v>
      </c>
      <c r="D4" s="178"/>
      <c r="E4" s="178"/>
      <c r="F4" s="74"/>
    </row>
    <row r="5" spans="1:6" ht="19.5">
      <c r="B5" s="73" t="s">
        <v>1</v>
      </c>
      <c r="C5" s="179">
        <v>1</v>
      </c>
      <c r="D5" s="180"/>
      <c r="E5" s="180"/>
      <c r="F5" s="77"/>
    </row>
    <row r="6" spans="1:6" ht="19.5">
      <c r="B6" s="78" t="s">
        <v>2</v>
      </c>
      <c r="C6" s="179">
        <v>3251.4</v>
      </c>
      <c r="D6" s="180"/>
      <c r="E6" s="180"/>
      <c r="F6" s="77"/>
    </row>
    <row r="7" spans="1:6" ht="19.5">
      <c r="B7" s="78" t="s">
        <v>89</v>
      </c>
      <c r="C7" s="143">
        <v>370</v>
      </c>
      <c r="D7" s="80"/>
      <c r="E7" s="81"/>
      <c r="F7" s="77"/>
    </row>
    <row r="8" spans="1:6" ht="19.5">
      <c r="B8" s="108" t="s">
        <v>91</v>
      </c>
      <c r="C8" s="139">
        <v>1930946.27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7.5</v>
      </c>
      <c r="D10" s="66"/>
      <c r="E10" s="46"/>
    </row>
    <row r="11" spans="1:6">
      <c r="B11" s="87" t="s">
        <v>93</v>
      </c>
      <c r="C11" s="88">
        <f>C50*12</f>
        <v>29400</v>
      </c>
      <c r="D11" s="66"/>
      <c r="E11" s="46"/>
    </row>
    <row r="12" spans="1:6">
      <c r="B12" s="87" t="s">
        <v>88</v>
      </c>
      <c r="C12" s="89">
        <f>C6*C10*12</f>
        <v>292626</v>
      </c>
      <c r="D12" s="66"/>
      <c r="E12" s="46"/>
    </row>
    <row r="13" spans="1:6">
      <c r="A13" s="181"/>
      <c r="B13" s="182"/>
      <c r="C13" s="182"/>
      <c r="D13" s="182"/>
      <c r="E13" s="178"/>
      <c r="F13" s="178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3" t="s">
        <v>4</v>
      </c>
      <c r="B15" s="164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>
      <c r="A16" s="184"/>
      <c r="B16" s="165"/>
      <c r="C16" s="186"/>
      <c r="D16" s="116" t="s">
        <v>6</v>
      </c>
      <c r="E16" s="116" t="s">
        <v>42</v>
      </c>
      <c r="F16" s="186"/>
    </row>
    <row r="17" spans="1:6">
      <c r="A17" s="117" t="s">
        <v>7</v>
      </c>
      <c r="B17" s="13" t="s">
        <v>31</v>
      </c>
      <c r="C17" s="15">
        <f>D17*C6</f>
        <v>15736.776</v>
      </c>
      <c r="D17" s="15">
        <v>4.84</v>
      </c>
      <c r="E17" s="15">
        <f>C17*12</f>
        <v>188841.31200000001</v>
      </c>
      <c r="F17" s="15">
        <f>C17*12</f>
        <v>188841.31200000001</v>
      </c>
    </row>
    <row r="18" spans="1:6">
      <c r="A18" s="100" t="s">
        <v>121</v>
      </c>
      <c r="B18" s="18" t="s">
        <v>11</v>
      </c>
      <c r="C18" s="15">
        <f>D18*C6</f>
        <v>2178.4380000000001</v>
      </c>
      <c r="D18" s="15">
        <v>0.67</v>
      </c>
      <c r="E18" s="15">
        <f>C18*12</f>
        <v>26141.256000000001</v>
      </c>
      <c r="F18" s="15">
        <f t="shared" ref="F18:F26" si="0">C18*12</f>
        <v>26141.256000000001</v>
      </c>
    </row>
    <row r="19" spans="1:6" ht="37.5">
      <c r="A19" s="100" t="s">
        <v>122</v>
      </c>
      <c r="B19" s="18" t="s">
        <v>33</v>
      </c>
      <c r="C19" s="15">
        <v>675</v>
      </c>
      <c r="D19" s="15">
        <f>C19/C6</f>
        <v>0.20760287875991879</v>
      </c>
      <c r="E19" s="15">
        <f>C19*12</f>
        <v>8100</v>
      </c>
      <c r="F19" s="15">
        <f t="shared" si="0"/>
        <v>8100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4">
        <f>C20/C6</f>
        <v>2.2444177892600109E-3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30.833333333333332</v>
      </c>
      <c r="D21" s="15">
        <f>C21/C7</f>
        <v>8.3333333333333329E-2</v>
      </c>
      <c r="E21" s="15">
        <f>C7*1</f>
        <v>370</v>
      </c>
      <c r="F21" s="15">
        <f t="shared" si="0"/>
        <v>370</v>
      </c>
    </row>
    <row r="22" spans="1:6">
      <c r="A22" s="118" t="s">
        <v>125</v>
      </c>
      <c r="B22" s="1" t="s">
        <v>85</v>
      </c>
      <c r="C22" s="15">
        <f>E22/12</f>
        <v>64.75</v>
      </c>
      <c r="D22" s="15">
        <f>C22/C7</f>
        <v>0.17499999999999999</v>
      </c>
      <c r="E22" s="15">
        <f>C7*2.1</f>
        <v>777</v>
      </c>
      <c r="F22" s="15">
        <f t="shared" si="0"/>
        <v>777</v>
      </c>
    </row>
    <row r="23" spans="1:6" s="119" customFormat="1" ht="37.5">
      <c r="A23" s="118" t="s">
        <v>126</v>
      </c>
      <c r="B23" s="1" t="s">
        <v>37</v>
      </c>
      <c r="C23" s="15">
        <f>C12*12%/12</f>
        <v>2926.2599999999998</v>
      </c>
      <c r="D23" s="15">
        <f>C23/C6</f>
        <v>0.89999999999999991</v>
      </c>
      <c r="E23" s="3">
        <f>C12*12%</f>
        <v>35115.119999999995</v>
      </c>
      <c r="F23" s="15">
        <f t="shared" si="0"/>
        <v>35115.119999999995</v>
      </c>
    </row>
    <row r="24" spans="1:6" ht="37.5">
      <c r="A24" s="118" t="s">
        <v>127</v>
      </c>
      <c r="B24" s="1" t="s">
        <v>83</v>
      </c>
      <c r="C24" s="15">
        <f>C12*0.9%/12</f>
        <v>219.46950000000004</v>
      </c>
      <c r="D24" s="15">
        <f>C24/C6</f>
        <v>6.7500000000000004E-2</v>
      </c>
      <c r="E24" s="3">
        <f>C12*0.9%</f>
        <v>2633.6340000000005</v>
      </c>
      <c r="F24" s="15">
        <f t="shared" si="0"/>
        <v>2633.6340000000005</v>
      </c>
    </row>
    <row r="25" spans="1:6" s="119" customFormat="1">
      <c r="A25" s="118" t="s">
        <v>128</v>
      </c>
      <c r="B25" s="1" t="s">
        <v>84</v>
      </c>
      <c r="C25" s="15">
        <f>E25/12</f>
        <v>609.63750000000005</v>
      </c>
      <c r="D25" s="15">
        <f>C25/C6</f>
        <v>0.1875</v>
      </c>
      <c r="E25" s="3">
        <f>C12*2.5%</f>
        <v>7315.6500000000005</v>
      </c>
      <c r="F25" s="15">
        <f t="shared" si="0"/>
        <v>7315.6500000000005</v>
      </c>
    </row>
    <row r="26" spans="1:6" s="121" customFormat="1">
      <c r="A26" s="120" t="s">
        <v>129</v>
      </c>
      <c r="B26" s="48" t="s">
        <v>108</v>
      </c>
      <c r="C26" s="49">
        <f>E26/12</f>
        <v>1609.1218916666667</v>
      </c>
      <c r="D26" s="49">
        <f>E26/C6/12</f>
        <v>0.49490123997867586</v>
      </c>
      <c r="E26" s="50">
        <f>C8*1%</f>
        <v>19309.4627</v>
      </c>
      <c r="F26" s="15">
        <f t="shared" si="0"/>
        <v>19309.4627</v>
      </c>
    </row>
    <row r="27" spans="1:6" s="123" customFormat="1">
      <c r="A27" s="122"/>
      <c r="B27" s="66" t="s">
        <v>92</v>
      </c>
      <c r="C27" s="14">
        <f>SUM(C17:C26)</f>
        <v>24057.583724999997</v>
      </c>
      <c r="D27" s="14">
        <f>SUM(D17:D26)</f>
        <v>7.6280818698611865</v>
      </c>
      <c r="E27" s="14">
        <f>SUM(E17:E26)</f>
        <v>288691.00469999999</v>
      </c>
      <c r="F27" s="14">
        <f>SUM(F17:F26)</f>
        <v>288691.00469999999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-416.44539166666186</v>
      </c>
      <c r="D30" s="137">
        <f>C30/C6</f>
        <v>-0.12808186986118653</v>
      </c>
      <c r="E30" s="137"/>
      <c r="F30" s="137">
        <f>C30*12</f>
        <v>-4997.3446999999423</v>
      </c>
    </row>
    <row r="31" spans="1:6">
      <c r="A31" s="118"/>
      <c r="B31" s="1"/>
      <c r="C31" s="15"/>
      <c r="D31" s="15"/>
      <c r="E31" s="3"/>
      <c r="F31" s="3"/>
    </row>
    <row r="32" spans="1:6">
      <c r="A32" s="211" t="s">
        <v>8</v>
      </c>
      <c r="B32" s="213" t="s">
        <v>120</v>
      </c>
      <c r="C32" s="215"/>
      <c r="D32" s="215"/>
      <c r="E32" s="209"/>
      <c r="F32" s="209"/>
    </row>
    <row r="33" spans="1:7">
      <c r="A33" s="212"/>
      <c r="B33" s="214"/>
      <c r="C33" s="216"/>
      <c r="D33" s="216"/>
      <c r="E33" s="210"/>
      <c r="F33" s="210"/>
    </row>
    <row r="34" spans="1:7">
      <c r="A34" s="118" t="s">
        <v>10</v>
      </c>
      <c r="B34" s="1" t="s">
        <v>131</v>
      </c>
      <c r="C34" s="15">
        <f>E34/12</f>
        <v>208.33333333333334</v>
      </c>
      <c r="D34" s="15">
        <f>C34/C5</f>
        <v>208.33333333333334</v>
      </c>
      <c r="E34" s="3">
        <v>2500</v>
      </c>
      <c r="F34" s="3">
        <v>2500</v>
      </c>
      <c r="G34" s="142"/>
    </row>
    <row r="35" spans="1:7">
      <c r="A35" s="118"/>
      <c r="B35" s="1"/>
      <c r="C35" s="15"/>
      <c r="D35" s="15"/>
      <c r="E35" s="3"/>
      <c r="F35" s="3"/>
    </row>
    <row r="36" spans="1:7">
      <c r="A36" s="22"/>
      <c r="B36" s="22" t="s">
        <v>132</v>
      </c>
      <c r="C36" s="23"/>
      <c r="D36" s="15"/>
      <c r="E36" s="23">
        <f>SUM(E34:E35)</f>
        <v>2500</v>
      </c>
      <c r="F36" s="23">
        <f>SUM(F34:F35)</f>
        <v>2500</v>
      </c>
    </row>
    <row r="37" spans="1:7">
      <c r="A37" s="100"/>
      <c r="B37" s="22" t="s">
        <v>130</v>
      </c>
      <c r="C37" s="14"/>
      <c r="D37" s="14">
        <f>((F36-F30)/C6/12)+C10</f>
        <v>7.692156832441408</v>
      </c>
      <c r="E37" s="14"/>
      <c r="F37" s="14"/>
    </row>
    <row r="38" spans="1:7">
      <c r="A38" s="126"/>
      <c r="B38" s="126"/>
      <c r="C38" s="127"/>
      <c r="D38" s="127"/>
      <c r="E38" s="127"/>
      <c r="F38" s="127"/>
    </row>
    <row r="39" spans="1:7">
      <c r="A39" s="126"/>
      <c r="B39" s="126"/>
      <c r="C39" s="127"/>
      <c r="D39" s="127"/>
      <c r="E39" s="127"/>
      <c r="F39" s="127"/>
    </row>
    <row r="40" spans="1:7">
      <c r="A40" s="128"/>
      <c r="B40" s="22" t="s">
        <v>28</v>
      </c>
      <c r="C40" s="99"/>
      <c r="D40" s="129"/>
      <c r="E40" s="129"/>
      <c r="F40" s="129"/>
    </row>
    <row r="41" spans="1:7">
      <c r="A41" s="128"/>
      <c r="B41" s="18" t="s">
        <v>137</v>
      </c>
      <c r="C41" s="140">
        <v>50</v>
      </c>
      <c r="D41" s="129"/>
      <c r="E41" s="129"/>
      <c r="F41" s="129"/>
    </row>
    <row r="42" spans="1:7">
      <c r="A42" s="128"/>
      <c r="B42" s="18" t="s">
        <v>138</v>
      </c>
      <c r="C42" s="140">
        <v>500</v>
      </c>
      <c r="D42" s="129"/>
      <c r="E42" s="129"/>
      <c r="F42" s="129"/>
    </row>
    <row r="43" spans="1:7">
      <c r="A43" s="128"/>
      <c r="B43" s="18" t="s">
        <v>64</v>
      </c>
      <c r="C43" s="140">
        <v>50</v>
      </c>
      <c r="D43" s="129"/>
      <c r="E43" s="129"/>
      <c r="F43" s="129"/>
    </row>
    <row r="44" spans="1:7">
      <c r="A44" s="128"/>
      <c r="B44" s="22" t="s">
        <v>29</v>
      </c>
      <c r="C44" s="140">
        <v>0</v>
      </c>
      <c r="D44" s="129"/>
      <c r="E44" s="129"/>
      <c r="F44" s="129"/>
    </row>
    <row r="45" spans="1:7">
      <c r="A45" s="128"/>
      <c r="B45" s="18" t="s">
        <v>141</v>
      </c>
      <c r="C45" s="141">
        <v>300</v>
      </c>
      <c r="D45" s="129"/>
      <c r="E45" s="129"/>
      <c r="F45" s="129"/>
    </row>
    <row r="46" spans="1:7">
      <c r="A46" s="128"/>
      <c r="B46" s="138" t="s">
        <v>136</v>
      </c>
      <c r="C46" s="141">
        <v>350</v>
      </c>
      <c r="D46" s="129"/>
      <c r="E46" s="129"/>
      <c r="F46" s="129"/>
    </row>
    <row r="47" spans="1:7">
      <c r="A47" s="128"/>
      <c r="B47" s="138" t="s">
        <v>135</v>
      </c>
      <c r="C47" s="140">
        <v>350</v>
      </c>
      <c r="D47" s="129"/>
      <c r="E47" s="129"/>
      <c r="F47" s="129"/>
    </row>
    <row r="48" spans="1:7">
      <c r="A48" s="128"/>
      <c r="B48" s="138" t="s">
        <v>140</v>
      </c>
      <c r="C48" s="140">
        <v>350</v>
      </c>
      <c r="D48" s="129"/>
      <c r="E48" s="129"/>
      <c r="F48" s="129"/>
    </row>
    <row r="49" spans="1:6">
      <c r="A49" s="128"/>
      <c r="B49" s="138" t="s">
        <v>134</v>
      </c>
      <c r="C49" s="140">
        <v>500</v>
      </c>
      <c r="D49" s="129"/>
      <c r="E49" s="129"/>
      <c r="F49" s="129"/>
    </row>
    <row r="50" spans="1:6">
      <c r="A50" s="128"/>
      <c r="B50" s="33" t="s">
        <v>118</v>
      </c>
      <c r="C50" s="59">
        <f>SUM(C41:C49)</f>
        <v>2450</v>
      </c>
      <c r="D50" s="129"/>
      <c r="E50" s="130"/>
      <c r="F50" s="76"/>
    </row>
    <row r="51" spans="1:6">
      <c r="A51" s="128"/>
      <c r="B51" s="193"/>
      <c r="C51" s="194"/>
      <c r="D51" s="194"/>
      <c r="E51" s="195"/>
      <c r="F51" s="76"/>
    </row>
    <row r="52" spans="1:6" ht="54.75" customHeight="1">
      <c r="A52" s="128"/>
      <c r="B52" s="196" t="s">
        <v>133</v>
      </c>
      <c r="C52" s="197"/>
      <c r="D52" s="197"/>
      <c r="E52" s="198"/>
      <c r="F52" s="76"/>
    </row>
    <row r="53" spans="1:6" ht="75" customHeight="1">
      <c r="A53" s="57" t="s">
        <v>142</v>
      </c>
      <c r="B53" s="57"/>
      <c r="C53" s="131"/>
      <c r="D53" s="57"/>
      <c r="E53" s="129"/>
      <c r="F53" s="129"/>
    </row>
    <row r="54" spans="1:6">
      <c r="A54" s="126"/>
      <c r="B54" s="126"/>
      <c r="C54" s="131"/>
      <c r="D54" s="127"/>
      <c r="E54" s="127"/>
      <c r="F54" s="127"/>
    </row>
    <row r="55" spans="1:6">
      <c r="A55" s="132"/>
      <c r="B55" s="132"/>
      <c r="C55" s="131"/>
      <c r="D55" s="131"/>
      <c r="E55" s="131"/>
      <c r="F55" s="131"/>
    </row>
    <row r="56" spans="1:6">
      <c r="A56" s="132"/>
      <c r="B56" s="132"/>
      <c r="C56" s="131"/>
      <c r="D56" s="131"/>
      <c r="E56" s="131"/>
      <c r="F56" s="131"/>
    </row>
    <row r="57" spans="1:6">
      <c r="A57" s="132"/>
      <c r="B57" s="132"/>
      <c r="C57" s="131"/>
      <c r="D57" s="131"/>
      <c r="E57" s="131"/>
      <c r="F57" s="131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 s="75" customFormat="1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72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</sheetData>
  <mergeCells count="19">
    <mergeCell ref="F32:F33"/>
    <mergeCell ref="B51:E51"/>
    <mergeCell ref="B52:E52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8" orientation="portrait" r:id="rId1"/>
  <ignoredErrors>
    <ignoredError sqref="E23:E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5.25" customHeight="1">
      <c r="A2" s="176" t="s">
        <v>109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6</v>
      </c>
      <c r="D5" s="180"/>
      <c r="E5" s="180"/>
      <c r="F5" s="77"/>
    </row>
    <row r="6" spans="1:7" ht="19.5">
      <c r="B6" s="78" t="s">
        <v>2</v>
      </c>
      <c r="C6" s="179">
        <v>11183.8</v>
      </c>
      <c r="D6" s="180"/>
      <c r="E6" s="180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4.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50.25" customHeight="1">
      <c r="A2" s="176" t="s">
        <v>100</v>
      </c>
      <c r="B2" s="176"/>
      <c r="C2" s="176"/>
      <c r="D2" s="176"/>
      <c r="E2" s="176"/>
      <c r="F2" s="176"/>
      <c r="G2" s="17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7" t="s">
        <v>101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>
      <c r="A6" s="72"/>
      <c r="B6" s="78" t="s">
        <v>2</v>
      </c>
      <c r="C6" s="199">
        <v>2256.3000000000002</v>
      </c>
      <c r="D6" s="200"/>
      <c r="E6" s="200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7"/>
      <c r="B13" s="208"/>
      <c r="C13" s="208"/>
      <c r="D13" s="208"/>
      <c r="E13" s="151"/>
      <c r="F13" s="151"/>
      <c r="G13" s="151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>
      <c r="A16" s="163"/>
      <c r="B16" s="165"/>
      <c r="C16" s="167"/>
      <c r="D16" s="37" t="s">
        <v>6</v>
      </c>
      <c r="E16" s="45" t="s">
        <v>42</v>
      </c>
      <c r="F16" s="167"/>
      <c r="G16" s="17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4"/>
      <c r="C46" s="155"/>
      <c r="D46" s="156"/>
      <c r="E46" s="15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8" t="s">
        <v>34</v>
      </c>
      <c r="C48" s="15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1"/>
      <c r="C52" s="202"/>
      <c r="D52" s="202"/>
      <c r="E52" s="203"/>
      <c r="F52" s="6"/>
      <c r="G52" s="6"/>
    </row>
    <row r="53" spans="1:7" ht="52.5" customHeight="1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50.25" customHeight="1">
      <c r="A2" s="176" t="s">
        <v>105</v>
      </c>
      <c r="B2" s="176"/>
      <c r="C2" s="176"/>
      <c r="D2" s="176"/>
      <c r="E2" s="176"/>
      <c r="F2" s="176"/>
      <c r="G2" s="17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7" t="s">
        <v>107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>
      <c r="A6" s="72"/>
      <c r="B6" s="78" t="s">
        <v>2</v>
      </c>
      <c r="C6" s="179">
        <v>7165.3</v>
      </c>
      <c r="D6" s="180"/>
      <c r="E6" s="180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7"/>
      <c r="B13" s="208"/>
      <c r="C13" s="208"/>
      <c r="D13" s="208"/>
      <c r="E13" s="151"/>
      <c r="F13" s="151"/>
      <c r="G13" s="151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>
      <c r="A16" s="163"/>
      <c r="B16" s="165"/>
      <c r="C16" s="167"/>
      <c r="D16" s="94" t="s">
        <v>6</v>
      </c>
      <c r="E16" s="45" t="s">
        <v>42</v>
      </c>
      <c r="F16" s="167"/>
      <c r="G16" s="17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4"/>
      <c r="C48" s="155"/>
      <c r="D48" s="156"/>
      <c r="E48" s="15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8" t="s">
        <v>34</v>
      </c>
      <c r="C50" s="15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1"/>
      <c r="C60" s="202"/>
      <c r="D60" s="202"/>
      <c r="E60" s="203"/>
      <c r="F60" s="6"/>
      <c r="G60" s="6"/>
    </row>
    <row r="61" spans="1:7" ht="52.5" customHeight="1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3.75" customHeight="1">
      <c r="A2" s="176" t="s">
        <v>106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9</v>
      </c>
      <c r="D5" s="180"/>
      <c r="E5" s="180"/>
      <c r="F5" s="77"/>
    </row>
    <row r="6" spans="1:7" ht="19.5">
      <c r="B6" s="78" t="s">
        <v>2</v>
      </c>
      <c r="C6" s="179">
        <v>18162.099999999999</v>
      </c>
      <c r="D6" s="180"/>
      <c r="E6" s="180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111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7</v>
      </c>
      <c r="D5" s="180"/>
      <c r="E5" s="180"/>
      <c r="F5" s="77"/>
    </row>
    <row r="6" spans="1:7" ht="19.5">
      <c r="B6" s="78" t="s">
        <v>2</v>
      </c>
      <c r="C6" s="179">
        <v>12392.69</v>
      </c>
      <c r="D6" s="180"/>
      <c r="E6" s="180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112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5</v>
      </c>
      <c r="D5" s="180"/>
      <c r="E5" s="180"/>
      <c r="F5" s="77"/>
    </row>
    <row r="6" spans="1:7" ht="19.5">
      <c r="B6" s="78" t="s">
        <v>2</v>
      </c>
      <c r="C6" s="179">
        <v>9285.86</v>
      </c>
      <c r="D6" s="180"/>
      <c r="E6" s="180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3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113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3183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7.5" customHeight="1">
      <c r="A2" s="176" t="s">
        <v>114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3259.2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2021-04-29T04:42:04Z</dcterms:modified>
</cp:coreProperties>
</file>