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28.10.2020" sheetId="1" r:id="rId1"/>
    <sheet name="Лист24" sheetId="2" state="hidden" r:id="rId2"/>
    <sheet name="Лист25" sheetId="3" state="hidden" r:id="rId3"/>
    <sheet name="01.12.2020" sheetId="4" r:id="rId4"/>
    <sheet name="25.12.2020" sheetId="5" r:id="rId5"/>
    <sheet name="25.02.2021" sheetId="6" r:id="rId6"/>
  </sheets>
  <definedNames/>
  <calcPr fullCalcOnLoad="1"/>
</workbook>
</file>

<file path=xl/sharedStrings.xml><?xml version="1.0" encoding="utf-8"?>
<sst xmlns="http://schemas.openxmlformats.org/spreadsheetml/2006/main" count="310" uniqueCount="88">
  <si>
    <t>Утвержден общим собранием собственников</t>
  </si>
  <si>
    <t>План работ и услуг по содержанию и ремонту общего имущества МКД на 2021 год по адресу:                                                                                           Г. Исакова, 264</t>
  </si>
  <si>
    <t>Характеристика МКД</t>
  </si>
  <si>
    <t>16-этажный кирпичный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</si>
  <si>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</si>
  <si>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</si>
  <si>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</si>
  <si>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</si>
  <si>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</si>
  <si>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</si>
  <si>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</si>
  <si>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</si>
  <si>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</si>
  <si>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</si>
  <si>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</si>
  <si>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</si>
  <si>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</si>
  <si>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</si>
  <si>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</si>
  <si>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</si>
  <si>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</si>
  <si>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</si>
  <si>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</si>
  <si>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</si>
  <si>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</si>
  <si>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</si>
  <si>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</si>
  <si>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</si>
  <si>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</si>
  <si>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</si>
  <si>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</si>
  <si>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</si>
  <si>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(14%)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</si>
  <si>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</si>
  <si>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</si>
  <si>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</si>
  <si>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</si>
  <si>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</si>
  <si>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</si>
  <si>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</si>
  <si>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</si>
  <si>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</si>
  <si>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</si>
  <si>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Герметизация подвальных помещений</t>
  </si>
  <si>
    <t>2.2</t>
  </si>
  <si>
    <t>Уборка подъездов, оплата технички</t>
  </si>
  <si>
    <t>2.3</t>
  </si>
  <si>
    <t>Промывка, опресовка ОС</t>
  </si>
  <si>
    <t>2.4</t>
  </si>
  <si>
    <t>Ремонт (промывка) теплообменника 2 шт</t>
  </si>
  <si>
    <t>2.5</t>
  </si>
  <si>
    <t>Очистка от снежных навесов козырьков 16 этажи</t>
  </si>
  <si>
    <t>2.6</t>
  </si>
  <si>
    <t>Вывоз снега с придомовой территории</t>
  </si>
  <si>
    <t>2.7</t>
  </si>
  <si>
    <t>Замена мусорных контейнеров 3шт</t>
  </si>
  <si>
    <t>2.8</t>
  </si>
  <si>
    <t>Ремонт кровли над балконами 16 этажей</t>
  </si>
  <si>
    <t>Итого</t>
  </si>
  <si>
    <t>Остаток денежных средств на текущий ремонт МКД  с 2020 года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</si>
  <si>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</si>
  <si>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</si>
  <si>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</si>
  <si>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</si>
  <si>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</si>
  <si>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ООО "Т2 Мобаил"</t>
  </si>
  <si>
    <t>ОО "Дианет"</t>
  </si>
  <si>
    <t>ПАО " МТС"</t>
  </si>
  <si>
    <t>АО "Эр-Телеком Холдинг"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</si>
  <si>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</si>
  <si>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</si>
  <si>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</si>
  <si>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Начальник ПТО______________/Шабалина Д.В.</t>
  </si>
  <si>
    <t>Замена мусорных контейнеров 3 шт</t>
  </si>
  <si>
    <t>Работы за счет сэкономленных средств 2020 года</t>
  </si>
  <si>
    <t>3.1</t>
  </si>
  <si>
    <t>покупка стекол в двери подъезд № 3</t>
  </si>
  <si>
    <t>3.2</t>
  </si>
  <si>
    <t>установка двери на крышу подъезд № 3</t>
  </si>
  <si>
    <t>3.3</t>
  </si>
  <si>
    <t>закрашивание надписей в подъезде № 3</t>
  </si>
  <si>
    <t>3.4</t>
  </si>
  <si>
    <t>Монтаж лестничной клетки в подъезде № 3</t>
  </si>
  <si>
    <t>Ремонт кровли по заявкам</t>
  </si>
  <si>
    <t>Работы за счет экономии средств 2020 года</t>
  </si>
  <si>
    <t>работ для восстановления работы АТП</t>
  </si>
  <si>
    <t>3.5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</si>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</sst>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9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73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left" vertical="top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5" fontId="1" fillId="0" borderId="0" xfId="20" applyFont="1" applyFill="1" applyBorder="1" applyAlignment="1" applyProtection="1">
      <alignment/>
      <protection/>
    </xf>
    <xf numFmtId="166" fontId="4" fillId="0" borderId="2" xfId="21" applyNumberFormat="1" applyFont="1" applyBorder="1" applyAlignment="1" applyProtection="1">
      <alignment readingOrder="1"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0" borderId="3" xfId="21" applyNumberFormat="1" applyFont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6" fillId="0" borderId="2" xfId="21" applyFont="1" applyBorder="1" applyAlignment="1" applyProtection="1">
      <alignment horizontal="left"/>
      <protection/>
    </xf>
    <xf numFmtId="166" fontId="7" fillId="0" borderId="2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 applyProtection="1">
      <alignment horizontal="center" vertical="center" wrapText="1" readingOrder="1"/>
      <protection/>
    </xf>
    <xf numFmtId="164" fontId="8" fillId="0" borderId="2" xfId="21" applyFont="1" applyBorder="1" applyAlignment="1" applyProtection="1">
      <alignment horizontal="center" vertical="center" wrapText="1" readingOrder="1"/>
      <protection/>
    </xf>
    <xf numFmtId="164" fontId="8" fillId="0" borderId="6" xfId="21" applyFont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Border="1" applyProtection="1">
      <alignment/>
      <protection/>
    </xf>
    <xf numFmtId="164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6" fontId="5" fillId="0" borderId="2" xfId="21" applyNumberFormat="1" applyFont="1" applyBorder="1" applyProtection="1">
      <alignment/>
      <protection locked="0"/>
    </xf>
    <xf numFmtId="165" fontId="5" fillId="0" borderId="2" xfId="21" applyNumberFormat="1" applyFont="1" applyBorder="1" applyAlignment="1" applyProtection="1">
      <alignment horizontal="center"/>
      <protection locked="0"/>
    </xf>
    <xf numFmtId="166" fontId="5" fillId="2" borderId="2" xfId="21" applyNumberFormat="1" applyFont="1" applyFill="1" applyBorder="1" applyAlignment="1" applyProtection="1">
      <alignment wrapText="1"/>
      <protection locked="0"/>
    </xf>
    <xf numFmtId="165" fontId="5" fillId="2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Alignment="1" applyProtection="1">
      <alignment wrapText="1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Border="1" applyAlignment="1" applyProtection="1">
      <alignment vertical="center"/>
      <protection locked="0"/>
    </xf>
    <xf numFmtId="166" fontId="5" fillId="0" borderId="2" xfId="21" applyNumberFormat="1" applyFont="1" applyBorder="1" applyAlignment="1" applyProtection="1">
      <alignment vertical="center" wrapText="1"/>
      <protection locked="0"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7" fillId="0" borderId="2" xfId="21" applyNumberFormat="1" applyFont="1" applyBorder="1" applyProtection="1">
      <alignment/>
      <protection locked="0"/>
    </xf>
    <xf numFmtId="165" fontId="7" fillId="0" borderId="2" xfId="21" applyNumberFormat="1" applyFont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0" borderId="2" xfId="21" applyNumberFormat="1" applyFont="1" applyBorder="1" applyAlignment="1" applyProtection="1">
      <alignment horizontal="center"/>
      <protection locked="0"/>
    </xf>
    <xf numFmtId="166" fontId="5" fillId="0" borderId="2" xfId="21" applyNumberFormat="1" applyFont="1" applyBorder="1" applyAlignment="1" applyProtection="1">
      <alignment horizontal="center" vertical="center" wrapText="1"/>
      <protection locked="0"/>
    </xf>
    <xf numFmtId="166" fontId="7" fillId="0" borderId="2" xfId="21" applyNumberFormat="1" applyFont="1" applyBorder="1" applyAlignment="1" applyProtection="1">
      <alignment wrapText="1"/>
      <protection/>
    </xf>
    <xf numFmtId="166" fontId="7" fillId="0" borderId="2" xfId="21" applyNumberFormat="1" applyFont="1" applyBorder="1" applyAlignment="1" applyProtection="1">
      <alignment horizontal="right" wrapText="1"/>
      <protection/>
    </xf>
    <xf numFmtId="165" fontId="4" fillId="0" borderId="2" xfId="21" applyNumberFormat="1" applyFont="1" applyBorder="1" applyAlignment="1" applyProtection="1">
      <alignment horizontal="center"/>
      <protection/>
    </xf>
    <xf numFmtId="165" fontId="8" fillId="0" borderId="2" xfId="21" applyNumberFormat="1" applyFont="1" applyBorder="1" applyAlignment="1" applyProtection="1">
      <alignment horizontal="center"/>
      <protection/>
    </xf>
    <xf numFmtId="166" fontId="7" fillId="3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3" borderId="2" xfId="21" applyNumberFormat="1" applyFont="1" applyFill="1" applyBorder="1" applyAlignment="1" applyProtection="1">
      <alignment horizontal="center"/>
      <protection/>
    </xf>
    <xf numFmtId="166" fontId="5" fillId="0" borderId="0" xfId="21" applyNumberFormat="1" applyFont="1" applyProtection="1">
      <alignment/>
      <protection/>
    </xf>
    <xf numFmtId="165" fontId="7" fillId="0" borderId="2" xfId="21" applyNumberFormat="1" applyFont="1" applyBorder="1" applyProtection="1">
      <alignment/>
      <protection/>
    </xf>
    <xf numFmtId="165" fontId="5" fillId="0" borderId="0" xfId="21" applyNumberFormat="1" applyFont="1" applyProtection="1">
      <alignment/>
      <protection/>
    </xf>
    <xf numFmtId="165" fontId="5" fillId="0" borderId="2" xfId="21" applyNumberFormat="1" applyFont="1" applyBorder="1" applyProtection="1">
      <alignment/>
      <protection/>
    </xf>
    <xf numFmtId="165" fontId="5" fillId="0" borderId="7" xfId="21" applyNumberFormat="1" applyFont="1" applyBorder="1" applyProtection="1">
      <alignment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4" fontId="3" fillId="0" borderId="0" xfId="21" applyFont="1" applyBorder="1" applyProtection="1">
      <alignment/>
      <protection/>
    </xf>
    <xf numFmtId="165" fontId="5" fillId="0" borderId="6" xfId="21" applyNumberFormat="1" applyFont="1" applyBorder="1" applyAlignment="1" applyProtection="1">
      <alignment/>
      <protection/>
    </xf>
    <xf numFmtId="165" fontId="7" fillId="0" borderId="8" xfId="21" applyNumberFormat="1" applyFont="1" applyBorder="1" applyAlignment="1" applyProtection="1">
      <alignment horizontal="left" vertical="top"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2" fillId="0" borderId="0" xfId="21">
      <alignment/>
      <protection/>
    </xf>
    <xf numFmtId="166" fontId="5" fillId="0" borderId="2" xfId="21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21" applyNumberFormat="1" applyFont="1" applyFill="1" applyBorder="1" applyAlignment="1" applyProtection="1">
      <alignment horizontal="center"/>
      <protection/>
    </xf>
    <xf numFmtId="165" fontId="7" fillId="0" borderId="2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67500" y="150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67500" y="150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67500" y="150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67500" y="150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524625" y="1362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524625" y="1362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524625" y="1362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524625" y="1362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D48" sqref="D48"/>
    </sheetView>
  </sheetViews>
  <sheetFormatPr defaultColWidth="9.140625" defaultRowHeight="12.75"/>
  <cols>
    <col min="1" max="1" width="4.7109375" style="1" customWidth="1"/>
    <col min="2" max="2" width="46.57421875" style="1" customWidth="1"/>
    <col min="3" max="3" width="10.00390625" style="1" customWidth="1"/>
    <col min="4" max="4" width="9.140625" style="1" customWidth="1"/>
    <col min="5" max="5" width="13.003906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12.75">
      <c r="B1" s="2" t="s">
        <v>0</v>
      </c>
      <c r="C1" s="2"/>
      <c r="E1" s="3"/>
      <c r="F1" s="3"/>
    </row>
    <row r="2" spans="1:6" ht="30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8" ht="12.75">
      <c r="B4" s="5" t="s">
        <v>4</v>
      </c>
      <c r="C4" s="8">
        <v>3</v>
      </c>
      <c r="D4" s="8"/>
      <c r="E4" s="8"/>
      <c r="F4" s="2"/>
      <c r="H4" s="9"/>
    </row>
    <row r="5" spans="2:8" ht="12.75">
      <c r="B5" s="10" t="s">
        <v>5</v>
      </c>
      <c r="C5" s="8">
        <v>15478.6</v>
      </c>
      <c r="D5" s="8"/>
      <c r="E5" s="8"/>
      <c r="F5" s="2"/>
      <c r="H5" s="9"/>
    </row>
    <row r="6" spans="2:6" ht="12.75">
      <c r="B6" s="10" t="s">
        <v>6</v>
      </c>
      <c r="C6" s="11">
        <v>1147.6</v>
      </c>
      <c r="D6" s="12"/>
      <c r="E6" s="13"/>
      <c r="F6" s="2"/>
    </row>
    <row r="7" spans="2:6" ht="12.75">
      <c r="B7" s="14" t="s">
        <v>7</v>
      </c>
      <c r="C7" s="15">
        <v>905320.16</v>
      </c>
      <c r="D7" s="16"/>
      <c r="E7" s="17"/>
      <c r="F7" s="18"/>
    </row>
    <row r="8" spans="2:6" ht="12.75">
      <c r="B8" s="14" t="s">
        <v>8</v>
      </c>
      <c r="C8" s="19">
        <v>6</v>
      </c>
      <c r="D8" s="20"/>
      <c r="E8" s="20"/>
      <c r="F8" s="18"/>
    </row>
    <row r="9" spans="2:5" ht="12.75">
      <c r="B9" s="21" t="s">
        <v>9</v>
      </c>
      <c r="C9" s="22">
        <v>11.5</v>
      </c>
      <c r="D9" s="23"/>
      <c r="E9" s="24"/>
    </row>
    <row r="10" spans="2:5" ht="12.75">
      <c r="B10" s="21" t="s">
        <v>10</v>
      </c>
      <c r="C10" s="22">
        <v>174990</v>
      </c>
      <c r="D10" s="23"/>
      <c r="E10" s="24"/>
    </row>
    <row r="11" spans="2:5" ht="12.75">
      <c r="B11" s="21" t="s">
        <v>11</v>
      </c>
      <c r="C11" s="25">
        <f>C5*C9*12</f>
        <v>2136046.8</v>
      </c>
      <c r="D11" s="23">
        <f>C11/12</f>
        <v>178003.9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71820.704</v>
      </c>
      <c r="D14" s="32">
        <v>4.64</v>
      </c>
      <c r="E14" s="32">
        <f>C14*12</f>
        <v>861848.448</v>
      </c>
      <c r="F14" s="32">
        <f>C14*12</f>
        <v>861848.448</v>
      </c>
    </row>
    <row r="15" spans="1:6" ht="12.75">
      <c r="A15" s="33" t="s">
        <v>21</v>
      </c>
      <c r="B15" s="34" t="s">
        <v>22</v>
      </c>
      <c r="C15" s="32">
        <f>D15*C5</f>
        <v>10370.662</v>
      </c>
      <c r="D15" s="32">
        <v>0.67</v>
      </c>
      <c r="E15" s="32">
        <f>C15*12</f>
        <v>124447.944</v>
      </c>
      <c r="F15" s="32">
        <f>C15*12</f>
        <v>124447.944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0.08721719018515886</v>
      </c>
      <c r="E16" s="32">
        <f>C16*12</f>
        <v>16200</v>
      </c>
      <c r="F16" s="32">
        <f>C16*12</f>
        <v>16200</v>
      </c>
    </row>
    <row r="17" spans="1:6" ht="12.75">
      <c r="A17" s="35" t="s">
        <v>25</v>
      </c>
      <c r="B17" s="24" t="s">
        <v>26</v>
      </c>
      <c r="C17" s="32">
        <f>E17/12</f>
        <v>588</v>
      </c>
      <c r="D17" s="32">
        <f>C17/C5</f>
        <v>0.03798793172509141</v>
      </c>
      <c r="E17" s="36">
        <f>(C8*98)*12</f>
        <v>7056</v>
      </c>
      <c r="F17" s="32">
        <f>C17*12</f>
        <v>7056</v>
      </c>
    </row>
    <row r="18" spans="1:6" ht="12.75">
      <c r="A18" s="35" t="s">
        <v>27</v>
      </c>
      <c r="B18" s="37" t="s">
        <v>28</v>
      </c>
      <c r="C18" s="38">
        <f>E18/12</f>
        <v>95.63333333333333</v>
      </c>
      <c r="D18" s="38">
        <f>C18/C5</f>
        <v>0.006178422682499278</v>
      </c>
      <c r="E18" s="38">
        <f>C6*1</f>
        <v>1147.6</v>
      </c>
      <c r="F18" s="38">
        <f>C18*12</f>
        <v>1147.6</v>
      </c>
    </row>
    <row r="19" spans="1:6" ht="12.75">
      <c r="A19" s="35" t="s">
        <v>29</v>
      </c>
      <c r="B19" s="37" t="s">
        <v>30</v>
      </c>
      <c r="C19" s="38">
        <f>E19/12</f>
        <v>200.83</v>
      </c>
      <c r="D19" s="38">
        <f>C19/C5</f>
        <v>0.012974687633248485</v>
      </c>
      <c r="E19" s="38">
        <f>C6*2.1</f>
        <v>2409.96</v>
      </c>
      <c r="F19" s="38">
        <f>C19*12</f>
        <v>2409.96</v>
      </c>
    </row>
    <row r="20" spans="1:6" s="40" customFormat="1" ht="12.75">
      <c r="A20" s="35" t="s">
        <v>31</v>
      </c>
      <c r="B20" s="39" t="s">
        <v>32</v>
      </c>
      <c r="C20" s="32">
        <f>C11*0.12/12</f>
        <v>21360.467999999997</v>
      </c>
      <c r="D20" s="32">
        <f>C20/C5</f>
        <v>1.3799999999999997</v>
      </c>
      <c r="E20" s="36">
        <f>C11*0.12</f>
        <v>256325.61599999998</v>
      </c>
      <c r="F20" s="32">
        <f>C20*12</f>
        <v>256325.61599999998</v>
      </c>
    </row>
    <row r="21" spans="1:6" ht="12.75">
      <c r="A21" s="35" t="s">
        <v>33</v>
      </c>
      <c r="B21" s="39" t="s">
        <v>34</v>
      </c>
      <c r="C21" s="32">
        <f>C11*0.009/12</f>
        <v>1602.0351</v>
      </c>
      <c r="D21" s="32">
        <f>C21/C5</f>
        <v>0.1035</v>
      </c>
      <c r="E21" s="36">
        <f>C11*0.009</f>
        <v>19224.4212</v>
      </c>
      <c r="F21" s="32">
        <f>C21*12</f>
        <v>19224.4212</v>
      </c>
    </row>
    <row r="22" spans="1:6" s="40" customFormat="1" ht="12.75">
      <c r="A22" s="35" t="s">
        <v>35</v>
      </c>
      <c r="B22" s="39" t="s">
        <v>36</v>
      </c>
      <c r="C22" s="32">
        <f>E22/12</f>
        <v>4450.0975</v>
      </c>
      <c r="D22" s="32">
        <f>C22/C5</f>
        <v>0.2875</v>
      </c>
      <c r="E22" s="36">
        <f>C11*0.025</f>
        <v>53401.17</v>
      </c>
      <c r="F22" s="32">
        <f>C22*12</f>
        <v>53401.17</v>
      </c>
    </row>
    <row r="23" spans="1:6" s="45" customFormat="1" ht="12.75">
      <c r="A23" s="41" t="s">
        <v>37</v>
      </c>
      <c r="B23" s="42" t="s">
        <v>38</v>
      </c>
      <c r="C23" s="43">
        <f>E23/12</f>
        <v>754.4334666666667</v>
      </c>
      <c r="D23" s="43">
        <f>E23/C5/12</f>
        <v>0.04874042010690028</v>
      </c>
      <c r="E23" s="44">
        <f>C7*0.01</f>
        <v>9053.2016</v>
      </c>
      <c r="F23" s="32">
        <f>C23*12</f>
        <v>9053.2016</v>
      </c>
    </row>
    <row r="24" spans="1:6" s="48" customFormat="1" ht="12.75">
      <c r="A24" s="46"/>
      <c r="B24" s="23" t="s">
        <v>39</v>
      </c>
      <c r="C24" s="47">
        <f>SUM(C14:C23)</f>
        <v>112592.8634</v>
      </c>
      <c r="D24" s="47">
        <f>SUM(D14:D23)</f>
        <v>7.274098652332897</v>
      </c>
      <c r="E24" s="47">
        <f>SUM(E14:E23)</f>
        <v>1351114.3608</v>
      </c>
      <c r="F24" s="47">
        <f>SUM(F14:F23)</f>
        <v>1351114.3608</v>
      </c>
    </row>
    <row r="25" spans="1:6" ht="12.75" customHeight="1" hidden="1">
      <c r="A25" s="49" t="s">
        <v>40</v>
      </c>
      <c r="B25" s="50" t="s">
        <v>41</v>
      </c>
      <c r="C25" s="32"/>
      <c r="D25" s="32"/>
      <c r="E25" s="36"/>
      <c r="F25" s="36"/>
    </row>
    <row r="26" spans="1:6" ht="12.75">
      <c r="A26" s="49"/>
      <c r="B26" s="50"/>
      <c r="C26" s="32"/>
      <c r="D26" s="32"/>
      <c r="E26" s="36"/>
      <c r="F26" s="36"/>
    </row>
    <row r="27" spans="1:6" ht="15" customHeight="1">
      <c r="A27" s="35" t="s">
        <v>42</v>
      </c>
      <c r="B27" s="39" t="s">
        <v>43</v>
      </c>
      <c r="C27" s="32">
        <f>E27/12</f>
        <v>7083.333333333333</v>
      </c>
      <c r="D27" s="32">
        <f>C27/C5</f>
        <v>0.4576210596134878</v>
      </c>
      <c r="E27" s="36">
        <v>85000</v>
      </c>
      <c r="F27" s="36"/>
    </row>
    <row r="28" spans="1:6" ht="12.75">
      <c r="A28" s="35" t="s">
        <v>44</v>
      </c>
      <c r="B28" s="39" t="s">
        <v>45</v>
      </c>
      <c r="C28" s="32">
        <f>E28/12</f>
        <v>20951.833333333332</v>
      </c>
      <c r="D28" s="32">
        <f>C28/C5</f>
        <v>1.3536000241193216</v>
      </c>
      <c r="E28" s="36">
        <v>251422</v>
      </c>
      <c r="F28" s="36"/>
    </row>
    <row r="29" spans="1:6" ht="12.75">
      <c r="A29" s="35" t="s">
        <v>46</v>
      </c>
      <c r="B29" s="39" t="s">
        <v>47</v>
      </c>
      <c r="C29" s="32">
        <f>E29/12</f>
        <v>1250</v>
      </c>
      <c r="D29" s="32">
        <f>C29/C5</f>
        <v>0.0807566575788508</v>
      </c>
      <c r="E29" s="36">
        <v>15000</v>
      </c>
      <c r="F29" s="36"/>
    </row>
    <row r="30" spans="1:6" ht="12.75">
      <c r="A30" s="35" t="s">
        <v>48</v>
      </c>
      <c r="B30" s="39" t="s">
        <v>49</v>
      </c>
      <c r="C30" s="32">
        <f>E30/12</f>
        <v>9166.666666666666</v>
      </c>
      <c r="D30" s="32">
        <f>C30/C5</f>
        <v>0.5922154889115725</v>
      </c>
      <c r="E30" s="36">
        <v>110000</v>
      </c>
      <c r="F30" s="36"/>
    </row>
    <row r="31" spans="1:6" ht="12.75">
      <c r="A31" s="35" t="s">
        <v>50</v>
      </c>
      <c r="B31" s="39" t="s">
        <v>51</v>
      </c>
      <c r="C31" s="32">
        <f>E31/12</f>
        <v>8333.333333333334</v>
      </c>
      <c r="D31" s="32">
        <f>C31/C5</f>
        <v>0.5383777171923387</v>
      </c>
      <c r="E31" s="36">
        <v>100000</v>
      </c>
      <c r="F31" s="36"/>
    </row>
    <row r="32" spans="1:6" ht="12.75">
      <c r="A32" s="35" t="s">
        <v>52</v>
      </c>
      <c r="B32" s="39" t="s">
        <v>53</v>
      </c>
      <c r="C32" s="32">
        <f>E32/12</f>
        <v>15000</v>
      </c>
      <c r="D32" s="32">
        <f>C32/C5</f>
        <v>0.9690798909462096</v>
      </c>
      <c r="E32" s="36">
        <v>180000</v>
      </c>
      <c r="F32" s="36"/>
    </row>
    <row r="33" spans="1:6" ht="12.75">
      <c r="A33" s="35" t="s">
        <v>54</v>
      </c>
      <c r="B33" s="39" t="s">
        <v>55</v>
      </c>
      <c r="C33" s="32">
        <f>E33/12</f>
        <v>2500</v>
      </c>
      <c r="D33" s="32">
        <f>C33/C5</f>
        <v>0.1615133151577016</v>
      </c>
      <c r="E33" s="36">
        <v>30000</v>
      </c>
      <c r="F33" s="36"/>
    </row>
    <row r="34" spans="1:6" ht="12.75">
      <c r="A34" s="35" t="s">
        <v>56</v>
      </c>
      <c r="B34" s="39" t="s">
        <v>57</v>
      </c>
      <c r="C34" s="32">
        <f>E34/12</f>
        <v>1083.3333333333333</v>
      </c>
      <c r="D34" s="32">
        <f>C34/C5</f>
        <v>0.06998910323500403</v>
      </c>
      <c r="E34" s="36">
        <v>13000</v>
      </c>
      <c r="F34" s="36"/>
    </row>
    <row r="35" spans="1:6" ht="12.75">
      <c r="A35" s="35"/>
      <c r="B35" s="39"/>
      <c r="C35" s="32"/>
      <c r="D35" s="32"/>
      <c r="E35" s="36"/>
      <c r="F35" s="36"/>
    </row>
    <row r="36" spans="1:6" ht="12.75">
      <c r="A36" s="51"/>
      <c r="B36" s="52" t="s">
        <v>58</v>
      </c>
      <c r="C36" s="53">
        <f>SUM(C27:C34)</f>
        <v>65368.50000000001</v>
      </c>
      <c r="D36" s="53">
        <f>SUM(D27:D34)</f>
        <v>4.223153256754487</v>
      </c>
      <c r="E36" s="53">
        <f>SUM(E27:E34)</f>
        <v>784422</v>
      </c>
      <c r="F36" s="54"/>
    </row>
    <row r="37" spans="1:6" ht="12.75">
      <c r="A37" s="51"/>
      <c r="B37" s="55" t="s">
        <v>59</v>
      </c>
      <c r="C37" s="56"/>
      <c r="D37" s="56"/>
      <c r="E37" s="56"/>
      <c r="F37" s="56">
        <v>844722.83</v>
      </c>
    </row>
    <row r="38" spans="1:6" ht="12.75">
      <c r="A38" s="33"/>
      <c r="B38" s="51" t="s">
        <v>60</v>
      </c>
      <c r="C38" s="47"/>
      <c r="D38" s="47">
        <f>SUM(D24+D36)</f>
        <v>11.497251909087385</v>
      </c>
      <c r="E38" s="47"/>
      <c r="F38" s="47"/>
    </row>
    <row r="39" spans="1:6" ht="12.75">
      <c r="A39" s="57"/>
      <c r="B39" s="51" t="s">
        <v>61</v>
      </c>
      <c r="C39" s="58"/>
      <c r="D39" s="59"/>
      <c r="E39" s="59"/>
      <c r="F39" s="59"/>
    </row>
    <row r="40" spans="1:6" ht="12.75">
      <c r="A40" s="57"/>
      <c r="B40" s="33" t="s">
        <v>62</v>
      </c>
      <c r="C40" s="60">
        <v>300</v>
      </c>
      <c r="D40" s="60">
        <v>300</v>
      </c>
      <c r="E40" s="59"/>
      <c r="F40" s="59"/>
    </row>
    <row r="41" spans="1:6" ht="12.75">
      <c r="A41" s="57"/>
      <c r="B41" s="34" t="s">
        <v>63</v>
      </c>
      <c r="C41" s="60">
        <v>150</v>
      </c>
      <c r="D41" s="60">
        <v>150</v>
      </c>
      <c r="E41" s="59"/>
      <c r="F41" s="59"/>
    </row>
    <row r="42" spans="1:6" ht="12.75">
      <c r="A42" s="57"/>
      <c r="B42" s="51" t="s">
        <v>64</v>
      </c>
      <c r="C42" s="60"/>
      <c r="D42" s="61"/>
      <c r="E42" s="59"/>
      <c r="F42" s="59"/>
    </row>
    <row r="43" spans="1:6" ht="12.75">
      <c r="A43" s="57"/>
      <c r="B43" s="34" t="s">
        <v>65</v>
      </c>
      <c r="C43" s="62">
        <v>10000</v>
      </c>
      <c r="D43" s="62">
        <v>10000</v>
      </c>
      <c r="E43" s="59"/>
      <c r="F43" s="59"/>
    </row>
    <row r="44" spans="1:6" ht="12.75">
      <c r="A44" s="57"/>
      <c r="B44" s="34" t="s">
        <v>66</v>
      </c>
      <c r="C44" s="60">
        <v>650</v>
      </c>
      <c r="D44" s="61">
        <f>C44*12</f>
        <v>7800</v>
      </c>
      <c r="E44" s="59"/>
      <c r="F44" s="59"/>
    </row>
    <row r="45" spans="1:6" ht="12.75">
      <c r="A45" s="57"/>
      <c r="B45" s="34" t="s">
        <v>67</v>
      </c>
      <c r="C45" s="60">
        <v>1950</v>
      </c>
      <c r="D45" s="61">
        <f>C45*12</f>
        <v>23400</v>
      </c>
      <c r="E45" s="59"/>
      <c r="F45" s="59"/>
    </row>
    <row r="46" spans="1:6" ht="12.75">
      <c r="A46" s="57"/>
      <c r="B46" s="34" t="s">
        <v>68</v>
      </c>
      <c r="C46" s="60">
        <v>1950</v>
      </c>
      <c r="D46" s="61">
        <f>C46*12</f>
        <v>23400</v>
      </c>
      <c r="E46" s="59"/>
      <c r="F46" s="59"/>
    </row>
    <row r="47" spans="1:6" ht="12.75">
      <c r="A47" s="57"/>
      <c r="B47" s="34" t="s">
        <v>69</v>
      </c>
      <c r="C47" s="60">
        <v>350</v>
      </c>
      <c r="D47" s="61">
        <f>C47*12</f>
        <v>4200</v>
      </c>
      <c r="E47" s="59"/>
      <c r="F47" s="59"/>
    </row>
    <row r="48" spans="1:5" ht="12.75">
      <c r="A48" s="57"/>
      <c r="B48" s="60" t="s">
        <v>70</v>
      </c>
      <c r="C48" s="58">
        <f>SUM(C39:C47)</f>
        <v>15350</v>
      </c>
      <c r="D48" s="58">
        <f>SUM(D39:D47)</f>
        <v>69250</v>
      </c>
      <c r="E48" s="63"/>
    </row>
    <row r="49" spans="1:5" ht="0.75" customHeight="1">
      <c r="A49" s="57"/>
      <c r="B49" s="64"/>
      <c r="C49" s="64"/>
      <c r="D49" s="64"/>
      <c r="E49" s="64"/>
    </row>
    <row r="50" spans="1:5" ht="40.5" customHeight="1">
      <c r="A50" s="57"/>
      <c r="B50" s="65" t="s">
        <v>71</v>
      </c>
      <c r="C50" s="65"/>
      <c r="D50" s="65"/>
      <c r="E50" s="65"/>
    </row>
    <row r="51" spans="1:6" ht="75" customHeight="1">
      <c r="A51" s="66" t="s">
        <v>72</v>
      </c>
      <c r="B51" s="66"/>
      <c r="C51" s="67"/>
      <c r="D51" s="66"/>
      <c r="E51" s="59"/>
      <c r="F51" s="59"/>
    </row>
    <row r="52" spans="1:6" ht="12.75">
      <c r="A52" s="57"/>
      <c r="B52" s="57"/>
      <c r="C52" s="67"/>
      <c r="D52" s="59"/>
      <c r="E52" s="59"/>
      <c r="F52" s="59"/>
    </row>
    <row r="53" spans="1:6" ht="12.75">
      <c r="A53" s="68"/>
      <c r="B53" s="68"/>
      <c r="C53" s="67"/>
      <c r="D53" s="67"/>
      <c r="E53" s="67"/>
      <c r="F53" s="67"/>
    </row>
    <row r="54" spans="1:6" ht="12.75">
      <c r="A54" s="68"/>
      <c r="B54" s="68"/>
      <c r="C54" s="67"/>
      <c r="D54" s="67"/>
      <c r="E54" s="67"/>
      <c r="F54" s="67"/>
    </row>
    <row r="55" spans="1:6" ht="12.75">
      <c r="A55" s="68"/>
      <c r="B55" s="68"/>
      <c r="C55" s="67"/>
      <c r="D55" s="67"/>
      <c r="E55" s="67"/>
      <c r="F55" s="67"/>
    </row>
    <row r="56" spans="1:6" ht="12.75">
      <c r="A56" s="68"/>
      <c r="B56" s="68"/>
      <c r="C56" s="67"/>
      <c r="D56" s="67"/>
      <c r="E56" s="67"/>
      <c r="F56" s="67"/>
    </row>
    <row r="57" spans="1:6" ht="12.75">
      <c r="A57" s="68"/>
      <c r="B57" s="68"/>
      <c r="C57" s="67"/>
      <c r="D57" s="67"/>
      <c r="E57" s="67"/>
      <c r="F57" s="67"/>
    </row>
    <row r="58" spans="1:6" s="63" customFormat="1" ht="12.75">
      <c r="A58" s="68"/>
      <c r="B58" s="68"/>
      <c r="C58" s="67"/>
      <c r="D58" s="67"/>
      <c r="E58" s="67"/>
      <c r="F58" s="67"/>
    </row>
    <row r="59" spans="1:6" s="63" customFormat="1" ht="12.75">
      <c r="A59" s="68"/>
      <c r="B59" s="68"/>
      <c r="C59" s="67"/>
      <c r="D59" s="67"/>
      <c r="E59" s="67"/>
      <c r="F59" s="67"/>
    </row>
    <row r="60" spans="1:6" s="63" customFormat="1" ht="12.75">
      <c r="A60" s="68"/>
      <c r="B60" s="68"/>
      <c r="C60" s="67"/>
      <c r="D60" s="67"/>
      <c r="E60" s="67"/>
      <c r="F60" s="67"/>
    </row>
    <row r="61" spans="1:6" s="63" customFormat="1" ht="12.75">
      <c r="A61" s="68"/>
      <c r="B61" s="68"/>
      <c r="C61" s="67"/>
      <c r="D61" s="67"/>
      <c r="E61" s="67"/>
      <c r="F61" s="67"/>
    </row>
    <row r="62" spans="1:6" s="63" customFormat="1" ht="12.75">
      <c r="A62" s="68"/>
      <c r="B62" s="68"/>
      <c r="C62" s="67"/>
      <c r="D62" s="67"/>
      <c r="E62" s="67"/>
      <c r="F62" s="67"/>
    </row>
    <row r="63" spans="1:6" s="63" customFormat="1" ht="12.75">
      <c r="A63" s="68"/>
      <c r="B63" s="68"/>
      <c r="C63" s="67"/>
      <c r="D63" s="67"/>
      <c r="E63" s="67"/>
      <c r="F63" s="67"/>
    </row>
    <row r="64" spans="1:6" s="63" customFormat="1" ht="12.75">
      <c r="A64" s="1"/>
      <c r="B64" s="1"/>
      <c r="C64" s="67"/>
      <c r="D64" s="67"/>
      <c r="E64" s="67"/>
      <c r="F64" s="67"/>
    </row>
    <row r="65" spans="1:6" s="63" customFormat="1" ht="12.75">
      <c r="A65" s="1"/>
      <c r="B65" s="1"/>
      <c r="C65" s="67"/>
      <c r="D65" s="67"/>
      <c r="E65" s="67"/>
      <c r="F65" s="67"/>
    </row>
    <row r="66" spans="1:6" s="63" customFormat="1" ht="12.75">
      <c r="A66" s="1"/>
      <c r="B66" s="1"/>
      <c r="C66" s="67"/>
      <c r="D66" s="67"/>
      <c r="E66" s="67"/>
      <c r="F66" s="67"/>
    </row>
    <row r="67" spans="1:6" s="63" customFormat="1" ht="12.75">
      <c r="A67" s="1"/>
      <c r="B67" s="1"/>
      <c r="C67" s="67"/>
      <c r="D67" s="67"/>
      <c r="E67" s="67"/>
      <c r="F67" s="67"/>
    </row>
    <row r="68" spans="1:6" s="63" customFormat="1" ht="12.75">
      <c r="A68" s="1"/>
      <c r="B68" s="1"/>
      <c r="C68" s="67"/>
      <c r="D68" s="67"/>
      <c r="E68" s="67"/>
      <c r="F68" s="67"/>
    </row>
    <row r="69" spans="1:6" s="63" customFormat="1" ht="12.75">
      <c r="A69" s="1"/>
      <c r="B69" s="1"/>
      <c r="C69" s="67"/>
      <c r="D69" s="67"/>
      <c r="E69" s="67"/>
      <c r="F69" s="67"/>
    </row>
    <row r="70" spans="1:6" s="63" customFormat="1" ht="12.75">
      <c r="A70" s="1"/>
      <c r="B70" s="1"/>
      <c r="C70" s="67"/>
      <c r="D70" s="67"/>
      <c r="E70" s="67"/>
      <c r="F70" s="67"/>
    </row>
    <row r="71" spans="1:6" s="63" customFormat="1" ht="12.75">
      <c r="A71" s="1"/>
      <c r="B71" s="1"/>
      <c r="C71" s="67"/>
      <c r="D71" s="67"/>
      <c r="E71" s="67"/>
      <c r="F71" s="67"/>
    </row>
    <row r="72" spans="1:6" s="63" customFormat="1" ht="12.75">
      <c r="A72" s="1"/>
      <c r="B72" s="1"/>
      <c r="C72" s="67"/>
      <c r="D72" s="67"/>
      <c r="E72" s="67"/>
      <c r="F72" s="67"/>
    </row>
    <row r="73" spans="1:6" s="63" customFormat="1" ht="12.75">
      <c r="A73" s="1"/>
      <c r="B73" s="1"/>
      <c r="C73" s="67"/>
      <c r="D73" s="67"/>
      <c r="E73" s="67"/>
      <c r="F73" s="67"/>
    </row>
    <row r="74" spans="1:6" s="63" customFormat="1" ht="12.75">
      <c r="A74" s="1"/>
      <c r="B74" s="1"/>
      <c r="C74" s="67"/>
      <c r="D74" s="67"/>
      <c r="E74" s="67"/>
      <c r="F74" s="67"/>
    </row>
    <row r="75" spans="1:6" s="63" customFormat="1" ht="12.75">
      <c r="A75" s="1"/>
      <c r="B75" s="1"/>
      <c r="C75" s="67"/>
      <c r="D75" s="67"/>
      <c r="E75" s="67"/>
      <c r="F75" s="67"/>
    </row>
    <row r="76" spans="1:6" s="63" customFormat="1" ht="12.75">
      <c r="A76" s="1"/>
      <c r="B76" s="1"/>
      <c r="C76" s="67"/>
      <c r="D76" s="67"/>
      <c r="E76" s="67"/>
      <c r="F76" s="67"/>
    </row>
    <row r="77" spans="1:6" s="63" customFormat="1" ht="12.75">
      <c r="A77" s="1"/>
      <c r="B77" s="1"/>
      <c r="C77" s="67"/>
      <c r="D77" s="67"/>
      <c r="E77" s="67"/>
      <c r="F77" s="67"/>
    </row>
    <row r="78" spans="1:6" s="63" customFormat="1" ht="12.75">
      <c r="A78" s="1"/>
      <c r="B78" s="1"/>
      <c r="C78" s="67"/>
      <c r="D78" s="67"/>
      <c r="E78" s="67"/>
      <c r="F78" s="67"/>
    </row>
    <row r="79" spans="1:6" s="63" customFormat="1" ht="12.75">
      <c r="A79" s="1"/>
      <c r="B79" s="1"/>
      <c r="C79" s="67"/>
      <c r="D79" s="67"/>
      <c r="E79" s="67"/>
      <c r="F79" s="67"/>
    </row>
    <row r="80" spans="1:6" s="63" customFormat="1" ht="12.75">
      <c r="A80" s="1"/>
      <c r="B80" s="1"/>
      <c r="C80" s="67"/>
      <c r="D80" s="67"/>
      <c r="E80" s="67"/>
      <c r="F80" s="67"/>
    </row>
    <row r="81" spans="1:6" s="63" customFormat="1" ht="12.75">
      <c r="A81" s="1"/>
      <c r="B81" s="1"/>
      <c r="C81" s="67"/>
      <c r="D81" s="67"/>
      <c r="E81" s="67"/>
      <c r="F81" s="67"/>
    </row>
    <row r="82" spans="1:6" s="63" customFormat="1" ht="12.75">
      <c r="A82" s="1"/>
      <c r="B82" s="1"/>
      <c r="C82" s="67"/>
      <c r="D82" s="67"/>
      <c r="E82" s="67"/>
      <c r="F82" s="67"/>
    </row>
    <row r="83" spans="1:6" s="63" customFormat="1" ht="12.75">
      <c r="A83" s="1"/>
      <c r="B83" s="1"/>
      <c r="C83" s="67"/>
      <c r="D83" s="67"/>
      <c r="E83" s="67"/>
      <c r="F83" s="67"/>
    </row>
    <row r="84" spans="1:6" s="63" customFormat="1" ht="12.75">
      <c r="A84" s="1"/>
      <c r="B84" s="1"/>
      <c r="C84" s="67"/>
      <c r="D84" s="67"/>
      <c r="E84" s="67"/>
      <c r="F84" s="67"/>
    </row>
    <row r="85" spans="1:6" s="63" customFormat="1" ht="12.75">
      <c r="A85" s="1"/>
      <c r="B85" s="1"/>
      <c r="C85" s="67"/>
      <c r="D85" s="67"/>
      <c r="E85" s="67"/>
      <c r="F85" s="67"/>
    </row>
    <row r="86" spans="1:6" s="63" customFormat="1" ht="12.75">
      <c r="A86" s="1"/>
      <c r="B86" s="1"/>
      <c r="C86" s="67"/>
      <c r="D86" s="67"/>
      <c r="E86" s="67"/>
      <c r="F86" s="67"/>
    </row>
    <row r="87" spans="1:6" s="63" customFormat="1" ht="12.75">
      <c r="A87" s="1"/>
      <c r="B87" s="1"/>
      <c r="C87" s="67"/>
      <c r="D87" s="67"/>
      <c r="E87" s="67"/>
      <c r="F87" s="67"/>
    </row>
    <row r="88" spans="1:6" s="63" customFormat="1" ht="12.75">
      <c r="A88" s="1"/>
      <c r="B88" s="1"/>
      <c r="C88" s="67"/>
      <c r="D88" s="67"/>
      <c r="E88" s="67"/>
      <c r="F88" s="67"/>
    </row>
    <row r="89" spans="1:6" s="63" customFormat="1" ht="12.75">
      <c r="A89" s="1"/>
      <c r="B89" s="1"/>
      <c r="C89" s="67"/>
      <c r="D89" s="67"/>
      <c r="E89" s="67"/>
      <c r="F89" s="67"/>
    </row>
    <row r="90" spans="1:6" s="63" customFormat="1" ht="12.75">
      <c r="A90" s="1"/>
      <c r="B90" s="1"/>
      <c r="C90" s="67"/>
      <c r="D90" s="67"/>
      <c r="E90" s="67"/>
      <c r="F90" s="67"/>
    </row>
    <row r="91" spans="1:6" s="63" customFormat="1" ht="12.75">
      <c r="A91" s="1"/>
      <c r="B91" s="1"/>
      <c r="C91" s="67"/>
      <c r="D91" s="67"/>
      <c r="E91" s="67"/>
      <c r="F91" s="67"/>
    </row>
    <row r="92" spans="1:6" s="63" customFormat="1" ht="12.75">
      <c r="A92" s="1"/>
      <c r="B92" s="1"/>
      <c r="C92" s="67"/>
      <c r="D92" s="67"/>
      <c r="E92" s="67"/>
      <c r="F92" s="67"/>
    </row>
    <row r="93" spans="1:6" s="63" customFormat="1" ht="12.75">
      <c r="A93" s="1"/>
      <c r="B93" s="1"/>
      <c r="C93" s="67"/>
      <c r="D93" s="67"/>
      <c r="E93" s="67"/>
      <c r="F93" s="67"/>
    </row>
    <row r="94" spans="1:6" s="63" customFormat="1" ht="12.75">
      <c r="A94" s="1"/>
      <c r="B94" s="1"/>
      <c r="C94" s="67"/>
      <c r="D94" s="67"/>
      <c r="E94" s="67"/>
      <c r="F94" s="67"/>
    </row>
    <row r="95" spans="1:6" s="63" customFormat="1" ht="12.75">
      <c r="A95" s="1"/>
      <c r="B95" s="1"/>
      <c r="C95" s="1"/>
      <c r="D95" s="67"/>
      <c r="E95" s="67"/>
      <c r="F95" s="67"/>
    </row>
    <row r="96" spans="1:6" s="63" customFormat="1" ht="12.75">
      <c r="A96" s="1"/>
      <c r="B96" s="1"/>
      <c r="C96" s="1"/>
      <c r="D96" s="67"/>
      <c r="E96" s="67"/>
      <c r="F96" s="67"/>
    </row>
    <row r="97" spans="1:6" s="63" customFormat="1" ht="12.75">
      <c r="A97" s="1"/>
      <c r="B97" s="1"/>
      <c r="C97" s="1"/>
      <c r="D97" s="67"/>
      <c r="E97" s="67"/>
      <c r="F97" s="67"/>
    </row>
    <row r="98" spans="1:6" s="63" customFormat="1" ht="12.75">
      <c r="A98" s="1"/>
      <c r="B98" s="1"/>
      <c r="C98" s="1"/>
      <c r="D98" s="67"/>
      <c r="E98" s="67"/>
      <c r="F98" s="67"/>
    </row>
    <row r="99" spans="1:6" s="63" customFormat="1" ht="12.75">
      <c r="A99" s="1"/>
      <c r="B99" s="1"/>
      <c r="C99" s="1"/>
      <c r="D99" s="67"/>
      <c r="E99" s="67"/>
      <c r="F99" s="67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9:E49"/>
    <mergeCell ref="B50:E50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D48" sqref="D48"/>
    </sheetView>
  </sheetViews>
  <sheetFormatPr defaultColWidth="9.140625" defaultRowHeight="12.75"/>
  <cols>
    <col min="1" max="1" width="4.7109375" style="1" customWidth="1"/>
    <col min="2" max="2" width="46.57421875" style="1" customWidth="1"/>
    <col min="3" max="3" width="10.00390625" style="1" customWidth="1"/>
    <col min="4" max="4" width="9.140625" style="1" customWidth="1"/>
    <col min="5" max="5" width="13.003906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12.75">
      <c r="B1" s="2" t="s">
        <v>0</v>
      </c>
      <c r="C1" s="2"/>
      <c r="E1" s="3"/>
      <c r="F1" s="3"/>
    </row>
    <row r="2" spans="1:6" ht="30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8" ht="12.75">
      <c r="B4" s="5" t="s">
        <v>4</v>
      </c>
      <c r="C4" s="8">
        <v>3</v>
      </c>
      <c r="D4" s="8"/>
      <c r="E4" s="8"/>
      <c r="F4" s="2"/>
      <c r="H4" s="9"/>
    </row>
    <row r="5" spans="2:8" ht="12.75">
      <c r="B5" s="10" t="s">
        <v>5</v>
      </c>
      <c r="C5" s="8">
        <v>15478.6</v>
      </c>
      <c r="D5" s="8"/>
      <c r="E5" s="8"/>
      <c r="F5" s="2"/>
      <c r="H5" s="9"/>
    </row>
    <row r="6" spans="2:6" ht="12.75">
      <c r="B6" s="10" t="s">
        <v>6</v>
      </c>
      <c r="C6" s="11">
        <v>1147.6</v>
      </c>
      <c r="D6" s="12"/>
      <c r="E6" s="13"/>
      <c r="F6" s="2"/>
    </row>
    <row r="7" spans="2:6" ht="12.75">
      <c r="B7" s="14" t="s">
        <v>7</v>
      </c>
      <c r="C7" s="15">
        <v>905320.16</v>
      </c>
      <c r="D7" s="16"/>
      <c r="E7" s="17"/>
      <c r="F7" s="18"/>
    </row>
    <row r="8" spans="2:6" ht="12.75">
      <c r="B8" s="14" t="s">
        <v>8</v>
      </c>
      <c r="C8" s="19">
        <v>6</v>
      </c>
      <c r="D8" s="20"/>
      <c r="E8" s="20"/>
      <c r="F8" s="18"/>
    </row>
    <row r="9" spans="2:5" ht="12.75">
      <c r="B9" s="21" t="s">
        <v>9</v>
      </c>
      <c r="C9" s="22">
        <v>11.5</v>
      </c>
      <c r="D9" s="23"/>
      <c r="E9" s="24"/>
    </row>
    <row r="10" spans="2:5" ht="12.75">
      <c r="B10" s="21" t="s">
        <v>10</v>
      </c>
      <c r="C10" s="22">
        <f>D48</f>
        <v>74200</v>
      </c>
      <c r="D10" s="23"/>
      <c r="E10" s="24"/>
    </row>
    <row r="11" spans="2:5" ht="12.75">
      <c r="B11" s="21" t="s">
        <v>11</v>
      </c>
      <c r="C11" s="25">
        <f>C5*C9*12</f>
        <v>2136046.8</v>
      </c>
      <c r="D11" s="23">
        <f>C11/12</f>
        <v>178003.9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71820.704</v>
      </c>
      <c r="D14" s="32">
        <v>4.64</v>
      </c>
      <c r="E14" s="32">
        <f>C14*12</f>
        <v>861848.448</v>
      </c>
      <c r="F14" s="32">
        <f>C14*12</f>
        <v>861848.448</v>
      </c>
    </row>
    <row r="15" spans="1:6" ht="12.75">
      <c r="A15" s="33" t="s">
        <v>21</v>
      </c>
      <c r="B15" s="34" t="s">
        <v>22</v>
      </c>
      <c r="C15" s="32">
        <f>D15*C5</f>
        <v>10370.662</v>
      </c>
      <c r="D15" s="32">
        <v>0.67</v>
      </c>
      <c r="E15" s="32">
        <f>C15*12</f>
        <v>124447.944</v>
      </c>
      <c r="F15" s="32">
        <f>C15*12</f>
        <v>124447.944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0.08721719018515886</v>
      </c>
      <c r="E16" s="32">
        <f>C16*12</f>
        <v>16200</v>
      </c>
      <c r="F16" s="32">
        <f>C16*12</f>
        <v>16200</v>
      </c>
    </row>
    <row r="17" spans="1:6" ht="12.75">
      <c r="A17" s="35" t="s">
        <v>25</v>
      </c>
      <c r="B17" s="24" t="s">
        <v>26</v>
      </c>
      <c r="C17" s="32">
        <f>E17/12</f>
        <v>43.78</v>
      </c>
      <c r="D17" s="32">
        <f>C17/C5</f>
        <v>0.0028284211750416706</v>
      </c>
      <c r="E17" s="36">
        <f>C8*87.56</f>
        <v>525.36</v>
      </c>
      <c r="F17" s="32">
        <f>C17*12</f>
        <v>525.36</v>
      </c>
    </row>
    <row r="18" spans="1:6" ht="12.75">
      <c r="A18" s="35" t="s">
        <v>27</v>
      </c>
      <c r="B18" s="37" t="s">
        <v>28</v>
      </c>
      <c r="C18" s="38">
        <f>E18/12</f>
        <v>95.63333333333333</v>
      </c>
      <c r="D18" s="38">
        <f>C18/C5</f>
        <v>0.006178422682499278</v>
      </c>
      <c r="E18" s="38">
        <f>C6*1</f>
        <v>1147.6</v>
      </c>
      <c r="F18" s="38">
        <f>C18*12</f>
        <v>1147.6</v>
      </c>
    </row>
    <row r="19" spans="1:6" ht="12.75">
      <c r="A19" s="35" t="s">
        <v>29</v>
      </c>
      <c r="B19" s="37" t="s">
        <v>30</v>
      </c>
      <c r="C19" s="38">
        <f>E19/12</f>
        <v>200.83</v>
      </c>
      <c r="D19" s="38">
        <f>C19/C5</f>
        <v>0.012974687633248485</v>
      </c>
      <c r="E19" s="38">
        <f>C6*2.1</f>
        <v>2409.96</v>
      </c>
      <c r="F19" s="38">
        <f>C19*12</f>
        <v>2409.96</v>
      </c>
    </row>
    <row r="20" spans="1:6" s="40" customFormat="1" ht="12.75">
      <c r="A20" s="35" t="s">
        <v>31</v>
      </c>
      <c r="B20" s="39" t="s">
        <v>32</v>
      </c>
      <c r="C20" s="32">
        <f>C11*0.12/12</f>
        <v>21360.467999999997</v>
      </c>
      <c r="D20" s="32">
        <f>C20/C5</f>
        <v>1.3799999999999997</v>
      </c>
      <c r="E20" s="36">
        <f>C11*0.12</f>
        <v>256325.61599999998</v>
      </c>
      <c r="F20" s="32">
        <f>C20*12</f>
        <v>256325.61599999998</v>
      </c>
    </row>
    <row r="21" spans="1:6" ht="12.75">
      <c r="A21" s="35" t="s">
        <v>33</v>
      </c>
      <c r="B21" s="39" t="s">
        <v>34</v>
      </c>
      <c r="C21" s="32">
        <f>C11*0.009/12</f>
        <v>1602.0351</v>
      </c>
      <c r="D21" s="32">
        <f>C21/C5</f>
        <v>0.1035</v>
      </c>
      <c r="E21" s="36">
        <f>C11*0.009</f>
        <v>19224.4212</v>
      </c>
      <c r="F21" s="32">
        <f>C21*12</f>
        <v>19224.4212</v>
      </c>
    </row>
    <row r="22" spans="1:6" s="40" customFormat="1" ht="12.75">
      <c r="A22" s="35" t="s">
        <v>35</v>
      </c>
      <c r="B22" s="39" t="s">
        <v>36</v>
      </c>
      <c r="C22" s="32">
        <f>E22/12</f>
        <v>4450.0975</v>
      </c>
      <c r="D22" s="32">
        <f>C22/C5</f>
        <v>0.2875</v>
      </c>
      <c r="E22" s="36">
        <f>C11*0.025</f>
        <v>53401.17</v>
      </c>
      <c r="F22" s="32">
        <f>C22*12</f>
        <v>53401.17</v>
      </c>
    </row>
    <row r="23" spans="1:6" s="45" customFormat="1" ht="12.75">
      <c r="A23" s="41" t="s">
        <v>37</v>
      </c>
      <c r="B23" s="42" t="s">
        <v>38</v>
      </c>
      <c r="C23" s="43">
        <f>E23/12</f>
        <v>754.4334666666667</v>
      </c>
      <c r="D23" s="43">
        <f>E23/C5/12</f>
        <v>0.04874042010690028</v>
      </c>
      <c r="E23" s="44">
        <f>C7*0.01</f>
        <v>9053.2016</v>
      </c>
      <c r="F23" s="32">
        <f>C23*12</f>
        <v>9053.2016</v>
      </c>
    </row>
    <row r="24" spans="1:6" s="48" customFormat="1" ht="12.75">
      <c r="A24" s="46"/>
      <c r="B24" s="23" t="s">
        <v>39</v>
      </c>
      <c r="C24" s="47">
        <f>SUM(C14:C23)</f>
        <v>112048.6434</v>
      </c>
      <c r="D24" s="47">
        <f>SUM(D14:D23)</f>
        <v>7.238939141782848</v>
      </c>
      <c r="E24" s="47">
        <f>SUM(E14:E23)</f>
        <v>1344583.7207999998</v>
      </c>
      <c r="F24" s="47">
        <f>SUM(F14:F23)</f>
        <v>1344583.7207999998</v>
      </c>
    </row>
    <row r="25" spans="1:6" ht="12.75" customHeight="1" hidden="1">
      <c r="A25" s="49" t="s">
        <v>40</v>
      </c>
      <c r="B25" s="50" t="s">
        <v>41</v>
      </c>
      <c r="C25" s="32"/>
      <c r="D25" s="32"/>
      <c r="E25" s="36"/>
      <c r="F25" s="36"/>
    </row>
    <row r="26" spans="1:6" ht="12.75">
      <c r="A26" s="49"/>
      <c r="B26" s="50"/>
      <c r="C26" s="32"/>
      <c r="D26" s="32"/>
      <c r="E26" s="36"/>
      <c r="F26" s="36"/>
    </row>
    <row r="27" spans="1:6" ht="15" customHeight="1">
      <c r="A27" s="35" t="s">
        <v>42</v>
      </c>
      <c r="B27" s="39" t="s">
        <v>43</v>
      </c>
      <c r="C27" s="32">
        <f>E27/12</f>
        <v>7083.333333333333</v>
      </c>
      <c r="D27" s="32">
        <f>C27/C5</f>
        <v>0.4576210596134878</v>
      </c>
      <c r="E27" s="36">
        <v>85000</v>
      </c>
      <c r="F27" s="36"/>
    </row>
    <row r="28" spans="1:6" ht="12.75">
      <c r="A28" s="35" t="s">
        <v>44</v>
      </c>
      <c r="B28" s="39" t="s">
        <v>45</v>
      </c>
      <c r="C28" s="32">
        <f>E28/12</f>
        <v>20951.833333333332</v>
      </c>
      <c r="D28" s="32">
        <f>C28/C5</f>
        <v>1.3536000241193216</v>
      </c>
      <c r="E28" s="36">
        <v>251422</v>
      </c>
      <c r="F28" s="36"/>
    </row>
    <row r="29" spans="1:6" ht="12.75">
      <c r="A29" s="35" t="s">
        <v>46</v>
      </c>
      <c r="B29" s="39" t="s">
        <v>47</v>
      </c>
      <c r="C29" s="32">
        <f>E29/12</f>
        <v>1250</v>
      </c>
      <c r="D29" s="32">
        <f>C29/C5</f>
        <v>0.0807566575788508</v>
      </c>
      <c r="E29" s="36">
        <v>15000</v>
      </c>
      <c r="F29" s="36"/>
    </row>
    <row r="30" spans="1:6" ht="12.75">
      <c r="A30" s="35" t="s">
        <v>48</v>
      </c>
      <c r="B30" s="39" t="s">
        <v>49</v>
      </c>
      <c r="C30" s="32">
        <f>E30/12</f>
        <v>9166.666666666666</v>
      </c>
      <c r="D30" s="32">
        <f>C30/C5</f>
        <v>0.5922154889115725</v>
      </c>
      <c r="E30" s="36">
        <v>110000</v>
      </c>
      <c r="F30" s="36"/>
    </row>
    <row r="31" spans="1:6" ht="12.75">
      <c r="A31" s="35" t="s">
        <v>50</v>
      </c>
      <c r="B31" s="39" t="s">
        <v>51</v>
      </c>
      <c r="C31" s="32">
        <f>E31/12</f>
        <v>8333.333333333334</v>
      </c>
      <c r="D31" s="32">
        <f>C31/C5</f>
        <v>0.5383777171923387</v>
      </c>
      <c r="E31" s="36">
        <v>100000</v>
      </c>
      <c r="F31" s="36"/>
    </row>
    <row r="32" spans="1:6" ht="12.75">
      <c r="A32" s="35" t="s">
        <v>52</v>
      </c>
      <c r="B32" s="39" t="s">
        <v>53</v>
      </c>
      <c r="C32" s="32">
        <f>E32/12</f>
        <v>15000</v>
      </c>
      <c r="D32" s="32">
        <f>C32/C5</f>
        <v>0.9690798909462096</v>
      </c>
      <c r="E32" s="36">
        <v>180000</v>
      </c>
      <c r="F32" s="36"/>
    </row>
    <row r="33" spans="1:6" ht="12.75">
      <c r="A33" s="35" t="s">
        <v>54</v>
      </c>
      <c r="B33" s="39" t="s">
        <v>73</v>
      </c>
      <c r="C33" s="32">
        <f>E33/12</f>
        <v>2500</v>
      </c>
      <c r="D33" s="32">
        <f>C33/C5</f>
        <v>0.1615133151577016</v>
      </c>
      <c r="E33" s="36">
        <v>30000</v>
      </c>
      <c r="F33" s="36"/>
    </row>
    <row r="34" spans="1:6" ht="12.75">
      <c r="A34" s="35" t="s">
        <v>56</v>
      </c>
      <c r="B34" s="39" t="s">
        <v>57</v>
      </c>
      <c r="C34" s="32">
        <f>E34/12</f>
        <v>1666.6666666666667</v>
      </c>
      <c r="D34" s="32">
        <f>C34/C5</f>
        <v>0.10767554343846773</v>
      </c>
      <c r="E34" s="36">
        <v>20000</v>
      </c>
      <c r="F34" s="36"/>
    </row>
    <row r="35" spans="1:6" ht="12.75">
      <c r="A35" s="35"/>
      <c r="B35" s="39"/>
      <c r="C35" s="32"/>
      <c r="D35" s="32"/>
      <c r="E35" s="36"/>
      <c r="F35" s="36"/>
    </row>
    <row r="36" spans="1:6" ht="12.75">
      <c r="A36" s="51"/>
      <c r="B36" s="52" t="s">
        <v>58</v>
      </c>
      <c r="C36" s="53">
        <f>SUM(C27:C34)</f>
        <v>65951.83333333333</v>
      </c>
      <c r="D36" s="53">
        <f>SUM(D27:D34)</f>
        <v>4.26083969695795</v>
      </c>
      <c r="E36" s="53">
        <f>SUM(E27:E34)</f>
        <v>791422</v>
      </c>
      <c r="F36" s="54"/>
    </row>
    <row r="37" spans="1:6" ht="12.75">
      <c r="A37" s="51"/>
      <c r="B37" s="55" t="s">
        <v>59</v>
      </c>
      <c r="C37" s="56"/>
      <c r="D37" s="56"/>
      <c r="E37" s="56"/>
      <c r="F37" s="56">
        <v>844722.83</v>
      </c>
    </row>
    <row r="38" spans="1:6" ht="12.75">
      <c r="A38" s="33"/>
      <c r="B38" s="51" t="s">
        <v>60</v>
      </c>
      <c r="C38" s="47"/>
      <c r="D38" s="47">
        <f>SUM(D24+D36)</f>
        <v>11.499778838740799</v>
      </c>
      <c r="E38" s="47"/>
      <c r="F38" s="47"/>
    </row>
    <row r="39" spans="1:6" ht="12.75">
      <c r="A39" s="57"/>
      <c r="B39" s="51" t="s">
        <v>61</v>
      </c>
      <c r="C39" s="58"/>
      <c r="D39" s="59"/>
      <c r="E39" s="59"/>
      <c r="F39" s="59"/>
    </row>
    <row r="40" spans="1:6" ht="12.75">
      <c r="A40" s="57"/>
      <c r="B40" s="33" t="s">
        <v>62</v>
      </c>
      <c r="C40" s="60">
        <v>300</v>
      </c>
      <c r="D40" s="60">
        <f>C40*12</f>
        <v>3600</v>
      </c>
      <c r="E40" s="59"/>
      <c r="F40" s="59"/>
    </row>
    <row r="41" spans="1:6" ht="12.75">
      <c r="A41" s="57"/>
      <c r="B41" s="34" t="s">
        <v>63</v>
      </c>
      <c r="C41" s="60">
        <v>150</v>
      </c>
      <c r="D41" s="60">
        <f>C41*12</f>
        <v>1800</v>
      </c>
      <c r="E41" s="59"/>
      <c r="F41" s="59"/>
    </row>
    <row r="42" spans="1:6" ht="12.75">
      <c r="A42" s="57"/>
      <c r="B42" s="51" t="s">
        <v>64</v>
      </c>
      <c r="C42" s="60"/>
      <c r="D42" s="60"/>
      <c r="E42" s="59"/>
      <c r="F42" s="59"/>
    </row>
    <row r="43" spans="1:6" ht="12.75">
      <c r="A43" s="57"/>
      <c r="B43" s="34" t="s">
        <v>65</v>
      </c>
      <c r="C43" s="62">
        <v>10000</v>
      </c>
      <c r="D43" s="62">
        <f>C43</f>
        <v>10000</v>
      </c>
      <c r="E43" s="59"/>
      <c r="F43" s="59"/>
    </row>
    <row r="44" spans="1:6" ht="12.75">
      <c r="A44" s="57"/>
      <c r="B44" s="34" t="s">
        <v>66</v>
      </c>
      <c r="C44" s="60">
        <v>650</v>
      </c>
      <c r="D44" s="60">
        <f>C44*12</f>
        <v>7800</v>
      </c>
      <c r="E44" s="59"/>
      <c r="F44" s="59"/>
    </row>
    <row r="45" spans="1:6" ht="12.75">
      <c r="A45" s="57"/>
      <c r="B45" s="34" t="s">
        <v>67</v>
      </c>
      <c r="C45" s="60">
        <v>1950</v>
      </c>
      <c r="D45" s="60">
        <f>C45*12</f>
        <v>23400</v>
      </c>
      <c r="E45" s="59"/>
      <c r="F45" s="59"/>
    </row>
    <row r="46" spans="1:6" ht="12.75">
      <c r="A46" s="57"/>
      <c r="B46" s="34" t="s">
        <v>68</v>
      </c>
      <c r="C46" s="60">
        <v>1950</v>
      </c>
      <c r="D46" s="60">
        <f>C46*12</f>
        <v>23400</v>
      </c>
      <c r="E46" s="59"/>
      <c r="F46" s="59"/>
    </row>
    <row r="47" spans="1:6" ht="12.75">
      <c r="A47" s="57"/>
      <c r="B47" s="34" t="s">
        <v>69</v>
      </c>
      <c r="C47" s="60">
        <v>350</v>
      </c>
      <c r="D47" s="60">
        <f>C47*12</f>
        <v>4200</v>
      </c>
      <c r="E47" s="59"/>
      <c r="F47" s="59"/>
    </row>
    <row r="48" spans="1:5" ht="12" customHeight="1">
      <c r="A48" s="57"/>
      <c r="B48" s="60" t="s">
        <v>70</v>
      </c>
      <c r="C48" s="58">
        <f>SUM(C39:C47)</f>
        <v>15350</v>
      </c>
      <c r="D48" s="58">
        <f>SUM(D39:D47)</f>
        <v>74200</v>
      </c>
      <c r="E48" s="63"/>
    </row>
    <row r="49" spans="1:5" ht="40.5" customHeight="1">
      <c r="A49" s="57"/>
      <c r="B49" s="65" t="s">
        <v>71</v>
      </c>
      <c r="C49" s="65"/>
      <c r="D49" s="65"/>
      <c r="E49" s="65"/>
    </row>
    <row r="50" spans="1:6" ht="75" customHeight="1">
      <c r="A50" s="66"/>
      <c r="B50" s="66"/>
      <c r="C50" s="67"/>
      <c r="D50" s="66"/>
      <c r="E50" s="59"/>
      <c r="F50" s="59"/>
    </row>
    <row r="51" spans="1:6" ht="12.75">
      <c r="A51" s="57"/>
      <c r="B51" s="57"/>
      <c r="C51" s="67"/>
      <c r="D51" s="59"/>
      <c r="E51" s="59"/>
      <c r="F51" s="59"/>
    </row>
    <row r="52" spans="1:6" ht="12.75">
      <c r="A52" s="68"/>
      <c r="B52" s="68"/>
      <c r="C52" s="67"/>
      <c r="D52" s="67"/>
      <c r="E52" s="67"/>
      <c r="F52" s="67"/>
    </row>
    <row r="53" spans="1:6" ht="12.75">
      <c r="A53" s="68"/>
      <c r="B53" s="68"/>
      <c r="C53" s="67"/>
      <c r="D53" s="67"/>
      <c r="E53" s="67"/>
      <c r="F53" s="67"/>
    </row>
    <row r="54" spans="1:6" ht="12.75">
      <c r="A54" s="68"/>
      <c r="B54" s="68"/>
      <c r="C54" s="67"/>
      <c r="D54" s="67"/>
      <c r="E54" s="67"/>
      <c r="F54" s="67"/>
    </row>
    <row r="55" spans="1:6" ht="12.75">
      <c r="A55" s="68"/>
      <c r="B55" s="68"/>
      <c r="C55" s="67"/>
      <c r="D55" s="67"/>
      <c r="E55" s="67"/>
      <c r="F55" s="67"/>
    </row>
    <row r="56" spans="1:6" ht="12.75">
      <c r="A56" s="68"/>
      <c r="B56" s="68"/>
      <c r="C56" s="67"/>
      <c r="D56" s="67"/>
      <c r="E56" s="67"/>
      <c r="F56" s="67"/>
    </row>
    <row r="57" spans="1:6" s="63" customFormat="1" ht="12.75">
      <c r="A57" s="68"/>
      <c r="B57" s="68"/>
      <c r="C57" s="67"/>
      <c r="D57" s="67"/>
      <c r="E57" s="67"/>
      <c r="F57" s="67"/>
    </row>
    <row r="58" spans="1:6" s="63" customFormat="1" ht="12.75">
      <c r="A58" s="68"/>
      <c r="B58" s="68"/>
      <c r="C58" s="67"/>
      <c r="D58" s="67"/>
      <c r="E58" s="67"/>
      <c r="F58" s="67"/>
    </row>
    <row r="59" spans="1:6" s="63" customFormat="1" ht="12.75">
      <c r="A59" s="68"/>
      <c r="B59" s="68"/>
      <c r="C59" s="67"/>
      <c r="D59" s="67"/>
      <c r="E59" s="67"/>
      <c r="F59" s="67"/>
    </row>
    <row r="60" spans="1:6" s="63" customFormat="1" ht="12.75">
      <c r="A60" s="68"/>
      <c r="B60" s="68"/>
      <c r="C60" s="67"/>
      <c r="D60" s="67"/>
      <c r="E60" s="67"/>
      <c r="F60" s="67"/>
    </row>
    <row r="61" spans="1:6" s="63" customFormat="1" ht="12.75">
      <c r="A61" s="68"/>
      <c r="B61" s="68"/>
      <c r="C61" s="67"/>
      <c r="D61" s="67"/>
      <c r="E61" s="67"/>
      <c r="F61" s="67"/>
    </row>
    <row r="62" spans="1:6" s="63" customFormat="1" ht="12.75">
      <c r="A62" s="68"/>
      <c r="B62" s="68"/>
      <c r="C62" s="67"/>
      <c r="D62" s="67"/>
      <c r="E62" s="67"/>
      <c r="F62" s="67"/>
    </row>
    <row r="63" spans="1:6" s="63" customFormat="1" ht="12.75">
      <c r="A63" s="1"/>
      <c r="B63" s="1"/>
      <c r="C63" s="67"/>
      <c r="D63" s="67"/>
      <c r="E63" s="67"/>
      <c r="F63" s="67"/>
    </row>
    <row r="64" spans="1:6" s="63" customFormat="1" ht="12.75">
      <c r="A64" s="1"/>
      <c r="B64" s="1"/>
      <c r="C64" s="67"/>
      <c r="D64" s="67"/>
      <c r="E64" s="67"/>
      <c r="F64" s="67"/>
    </row>
    <row r="65" spans="1:6" s="63" customFormat="1" ht="12.75">
      <c r="A65" s="1"/>
      <c r="B65" s="1"/>
      <c r="C65" s="67"/>
      <c r="D65" s="67"/>
      <c r="E65" s="67"/>
      <c r="F65" s="67"/>
    </row>
    <row r="66" spans="1:6" s="63" customFormat="1" ht="12.75">
      <c r="A66" s="1"/>
      <c r="B66" s="1"/>
      <c r="C66" s="67"/>
      <c r="D66" s="67"/>
      <c r="E66" s="67"/>
      <c r="F66" s="67"/>
    </row>
    <row r="67" spans="1:6" s="63" customFormat="1" ht="12.75">
      <c r="A67" s="1"/>
      <c r="B67" s="1"/>
      <c r="C67" s="67"/>
      <c r="D67" s="67"/>
      <c r="E67" s="67"/>
      <c r="F67" s="67"/>
    </row>
    <row r="68" spans="1:6" s="63" customFormat="1" ht="12.75">
      <c r="A68" s="1"/>
      <c r="B68" s="1"/>
      <c r="C68" s="67"/>
      <c r="D68" s="67"/>
      <c r="E68" s="67"/>
      <c r="F68" s="67"/>
    </row>
    <row r="69" spans="1:6" s="63" customFormat="1" ht="12.75">
      <c r="A69" s="1"/>
      <c r="B69" s="1"/>
      <c r="C69" s="67"/>
      <c r="D69" s="67"/>
      <c r="E69" s="67"/>
      <c r="F69" s="67"/>
    </row>
    <row r="70" spans="1:6" s="63" customFormat="1" ht="12.75">
      <c r="A70" s="1"/>
      <c r="B70" s="1"/>
      <c r="C70" s="67"/>
      <c r="D70" s="67"/>
      <c r="E70" s="67"/>
      <c r="F70" s="67"/>
    </row>
    <row r="71" spans="1:6" s="63" customFormat="1" ht="12.75">
      <c r="A71" s="1"/>
      <c r="B71" s="1"/>
      <c r="C71" s="67"/>
      <c r="D71" s="67"/>
      <c r="E71" s="67"/>
      <c r="F71" s="67"/>
    </row>
    <row r="72" spans="1:6" s="63" customFormat="1" ht="12.75">
      <c r="A72" s="1"/>
      <c r="B72" s="1"/>
      <c r="C72" s="67"/>
      <c r="D72" s="67"/>
      <c r="E72" s="67"/>
      <c r="F72" s="67"/>
    </row>
    <row r="73" spans="1:6" s="63" customFormat="1" ht="12.75">
      <c r="A73" s="1"/>
      <c r="B73" s="1"/>
      <c r="C73" s="67"/>
      <c r="D73" s="67"/>
      <c r="E73" s="67"/>
      <c r="F73" s="67"/>
    </row>
    <row r="74" spans="1:6" s="63" customFormat="1" ht="12.75">
      <c r="A74" s="1"/>
      <c r="B74" s="1"/>
      <c r="C74" s="67"/>
      <c r="D74" s="67"/>
      <c r="E74" s="67"/>
      <c r="F74" s="67"/>
    </row>
    <row r="75" spans="1:6" s="63" customFormat="1" ht="12.75">
      <c r="A75" s="1"/>
      <c r="B75" s="1"/>
      <c r="C75" s="67"/>
      <c r="D75" s="67"/>
      <c r="E75" s="67"/>
      <c r="F75" s="67"/>
    </row>
    <row r="76" spans="1:6" s="63" customFormat="1" ht="12.75">
      <c r="A76" s="1"/>
      <c r="B76" s="1"/>
      <c r="C76" s="67"/>
      <c r="D76" s="67"/>
      <c r="E76" s="67"/>
      <c r="F76" s="67"/>
    </row>
    <row r="77" spans="1:6" s="63" customFormat="1" ht="12.75">
      <c r="A77" s="1"/>
      <c r="B77" s="1"/>
      <c r="C77" s="67"/>
      <c r="D77" s="67"/>
      <c r="E77" s="67"/>
      <c r="F77" s="67"/>
    </row>
    <row r="78" spans="1:6" s="63" customFormat="1" ht="12.75">
      <c r="A78" s="1"/>
      <c r="B78" s="1"/>
      <c r="C78" s="67"/>
      <c r="D78" s="67"/>
      <c r="E78" s="67"/>
      <c r="F78" s="67"/>
    </row>
    <row r="79" spans="1:6" s="63" customFormat="1" ht="12.75">
      <c r="A79" s="1"/>
      <c r="B79" s="1"/>
      <c r="C79" s="67"/>
      <c r="D79" s="67"/>
      <c r="E79" s="67"/>
      <c r="F79" s="67"/>
    </row>
    <row r="80" spans="1:6" s="63" customFormat="1" ht="12.75">
      <c r="A80" s="1"/>
      <c r="B80" s="1"/>
      <c r="C80" s="67"/>
      <c r="D80" s="67"/>
      <c r="E80" s="67"/>
      <c r="F80" s="67"/>
    </row>
    <row r="81" spans="1:6" s="63" customFormat="1" ht="12.75">
      <c r="A81" s="1"/>
      <c r="B81" s="1"/>
      <c r="C81" s="67"/>
      <c r="D81" s="67"/>
      <c r="E81" s="67"/>
      <c r="F81" s="67"/>
    </row>
    <row r="82" spans="1:6" s="63" customFormat="1" ht="12.75">
      <c r="A82" s="1"/>
      <c r="B82" s="1"/>
      <c r="C82" s="67"/>
      <c r="D82" s="67"/>
      <c r="E82" s="67"/>
      <c r="F82" s="67"/>
    </row>
    <row r="83" spans="1:6" s="63" customFormat="1" ht="12.75">
      <c r="A83" s="1"/>
      <c r="B83" s="1"/>
      <c r="C83" s="67"/>
      <c r="D83" s="67"/>
      <c r="E83" s="67"/>
      <c r="F83" s="67"/>
    </row>
    <row r="84" spans="1:6" s="63" customFormat="1" ht="12.75">
      <c r="A84" s="1"/>
      <c r="B84" s="1"/>
      <c r="C84" s="67"/>
      <c r="D84" s="67"/>
      <c r="E84" s="67"/>
      <c r="F84" s="67"/>
    </row>
    <row r="85" spans="1:6" s="63" customFormat="1" ht="12.75">
      <c r="A85" s="1"/>
      <c r="B85" s="1"/>
      <c r="C85" s="67"/>
      <c r="D85" s="67"/>
      <c r="E85" s="67"/>
      <c r="F85" s="67"/>
    </row>
    <row r="86" spans="1:6" s="63" customFormat="1" ht="12.75">
      <c r="A86" s="1"/>
      <c r="B86" s="1"/>
      <c r="C86" s="67"/>
      <c r="D86" s="67"/>
      <c r="E86" s="67"/>
      <c r="F86" s="67"/>
    </row>
    <row r="87" spans="1:6" s="63" customFormat="1" ht="12.75">
      <c r="A87" s="1"/>
      <c r="B87" s="1"/>
      <c r="C87" s="67"/>
      <c r="D87" s="67"/>
      <c r="E87" s="67"/>
      <c r="F87" s="67"/>
    </row>
    <row r="88" spans="1:6" s="63" customFormat="1" ht="12.75">
      <c r="A88" s="1"/>
      <c r="B88" s="1"/>
      <c r="C88" s="67"/>
      <c r="D88" s="67"/>
      <c r="E88" s="67"/>
      <c r="F88" s="67"/>
    </row>
    <row r="89" spans="1:6" s="63" customFormat="1" ht="12.75">
      <c r="A89" s="1"/>
      <c r="B89" s="1"/>
      <c r="C89" s="67"/>
      <c r="D89" s="67"/>
      <c r="E89" s="67"/>
      <c r="F89" s="67"/>
    </row>
    <row r="90" spans="1:6" s="63" customFormat="1" ht="12.75">
      <c r="A90" s="1"/>
      <c r="B90" s="1"/>
      <c r="C90" s="67"/>
      <c r="D90" s="67"/>
      <c r="E90" s="67"/>
      <c r="F90" s="67"/>
    </row>
    <row r="91" spans="1:6" s="63" customFormat="1" ht="12.75">
      <c r="A91" s="1"/>
      <c r="B91" s="1"/>
      <c r="C91" s="67"/>
      <c r="D91" s="67"/>
      <c r="E91" s="67"/>
      <c r="F91" s="67"/>
    </row>
    <row r="92" spans="1:6" s="63" customFormat="1" ht="12.75">
      <c r="A92" s="1"/>
      <c r="B92" s="1"/>
      <c r="C92" s="67"/>
      <c r="D92" s="67"/>
      <c r="E92" s="67"/>
      <c r="F92" s="67"/>
    </row>
    <row r="93" spans="1:6" s="63" customFormat="1" ht="12.75">
      <c r="A93" s="1"/>
      <c r="B93" s="1"/>
      <c r="C93" s="67"/>
      <c r="D93" s="67"/>
      <c r="E93" s="67"/>
      <c r="F93" s="67"/>
    </row>
    <row r="94" spans="1:6" s="63" customFormat="1" ht="12.75">
      <c r="A94" s="1"/>
      <c r="B94" s="1"/>
      <c r="C94" s="1"/>
      <c r="D94" s="67"/>
      <c r="E94" s="67"/>
      <c r="F94" s="67"/>
    </row>
    <row r="95" spans="1:6" s="63" customFormat="1" ht="12.75">
      <c r="A95" s="1"/>
      <c r="B95" s="1"/>
      <c r="C95" s="1"/>
      <c r="D95" s="67"/>
      <c r="E95" s="67"/>
      <c r="F95" s="67"/>
    </row>
    <row r="96" spans="1:6" s="63" customFormat="1" ht="12.75">
      <c r="A96" s="1"/>
      <c r="B96" s="1"/>
      <c r="C96" s="1"/>
      <c r="D96" s="67"/>
      <c r="E96" s="67"/>
      <c r="F96" s="67"/>
    </row>
    <row r="97" spans="1:6" s="63" customFormat="1" ht="12.75">
      <c r="A97" s="1"/>
      <c r="B97" s="1"/>
      <c r="C97" s="1"/>
      <c r="D97" s="67"/>
      <c r="E97" s="67"/>
      <c r="F97" s="67"/>
    </row>
    <row r="98" spans="1:6" s="63" customFormat="1" ht="12.75">
      <c r="A98" s="1"/>
      <c r="B98" s="1"/>
      <c r="C98" s="1"/>
      <c r="D98" s="67"/>
      <c r="E98" s="67"/>
      <c r="F98" s="67"/>
    </row>
  </sheetData>
  <sheetProtection selectLockedCells="1" selectUnlockedCells="1"/>
  <mergeCells count="18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9:E4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B26" sqref="B26"/>
    </sheetView>
  </sheetViews>
  <sheetFormatPr defaultColWidth="9.140625" defaultRowHeight="12.75"/>
  <cols>
    <col min="1" max="1" width="4.7109375" style="1" customWidth="1"/>
    <col min="2" max="2" width="45.00390625" style="1" customWidth="1"/>
    <col min="3" max="3" width="10.00390625" style="1" customWidth="1"/>
    <col min="4" max="4" width="9.140625" style="1" customWidth="1"/>
    <col min="5" max="5" width="12.42187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7.5" customHeight="1">
      <c r="B1" s="2" t="s">
        <v>0</v>
      </c>
      <c r="C1" s="2"/>
      <c r="E1" s="3"/>
      <c r="F1" s="3"/>
    </row>
    <row r="2" spans="1:6" ht="24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8" ht="12.75">
      <c r="B4" s="5" t="s">
        <v>4</v>
      </c>
      <c r="C4" s="8">
        <v>3</v>
      </c>
      <c r="D4" s="8"/>
      <c r="E4" s="8"/>
      <c r="F4" s="2"/>
      <c r="H4" s="9"/>
    </row>
    <row r="5" spans="2:8" ht="12.75">
      <c r="B5" s="10" t="s">
        <v>5</v>
      </c>
      <c r="C5" s="8">
        <v>15478.6</v>
      </c>
      <c r="D5" s="8"/>
      <c r="E5" s="8"/>
      <c r="F5" s="2"/>
      <c r="H5" s="9"/>
    </row>
    <row r="6" spans="2:6" ht="12.75">
      <c r="B6" s="10" t="s">
        <v>6</v>
      </c>
      <c r="C6" s="11">
        <v>1147.6</v>
      </c>
      <c r="D6" s="12"/>
      <c r="E6" s="13"/>
      <c r="F6" s="2"/>
    </row>
    <row r="7" spans="2:6" ht="12.75">
      <c r="B7" s="14" t="s">
        <v>7</v>
      </c>
      <c r="C7" s="15">
        <v>905320.16</v>
      </c>
      <c r="D7" s="16"/>
      <c r="E7" s="17"/>
      <c r="F7" s="18"/>
    </row>
    <row r="8" spans="2:6" ht="12.75">
      <c r="B8" s="14" t="s">
        <v>8</v>
      </c>
      <c r="C8" s="19">
        <v>6</v>
      </c>
      <c r="D8" s="20"/>
      <c r="E8" s="20"/>
      <c r="F8" s="18"/>
    </row>
    <row r="9" spans="2:5" ht="12.75">
      <c r="B9" s="21" t="s">
        <v>9</v>
      </c>
      <c r="C9" s="22">
        <v>11.5</v>
      </c>
      <c r="D9" s="23"/>
      <c r="E9" s="24"/>
    </row>
    <row r="10" spans="2:5" ht="12.75">
      <c r="B10" s="21" t="s">
        <v>10</v>
      </c>
      <c r="C10" s="22">
        <f>D51</f>
        <v>74200</v>
      </c>
      <c r="D10" s="23"/>
      <c r="E10" s="24"/>
    </row>
    <row r="11" spans="2:5" ht="12.75">
      <c r="B11" s="21" t="s">
        <v>11</v>
      </c>
      <c r="C11" s="25">
        <f>C5*C9*12</f>
        <v>2136046.8</v>
      </c>
      <c r="D11" s="23">
        <f>C11/12</f>
        <v>178003.9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35.25" customHeight="1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71820.704</v>
      </c>
      <c r="D14" s="32">
        <v>4.64</v>
      </c>
      <c r="E14" s="32">
        <f>C14*12</f>
        <v>861848.448</v>
      </c>
      <c r="F14" s="32">
        <f>C14*12</f>
        <v>861848.448</v>
      </c>
    </row>
    <row r="15" spans="1:6" ht="12.75">
      <c r="A15" s="33" t="s">
        <v>21</v>
      </c>
      <c r="B15" s="34" t="s">
        <v>22</v>
      </c>
      <c r="C15" s="32">
        <f>D15*C5</f>
        <v>10370.662</v>
      </c>
      <c r="D15" s="32">
        <v>0.67</v>
      </c>
      <c r="E15" s="32">
        <f>C15*12</f>
        <v>124447.944</v>
      </c>
      <c r="F15" s="32">
        <f>C15*12</f>
        <v>124447.944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0.08721719018515886</v>
      </c>
      <c r="E16" s="32">
        <f>C16*12</f>
        <v>16200</v>
      </c>
      <c r="F16" s="32">
        <f>C16*12</f>
        <v>16200</v>
      </c>
    </row>
    <row r="17" spans="1:6" ht="12.75">
      <c r="A17" s="35" t="s">
        <v>25</v>
      </c>
      <c r="B17" s="24" t="s">
        <v>26</v>
      </c>
      <c r="C17" s="32">
        <f>E17/12</f>
        <v>43.78</v>
      </c>
      <c r="D17" s="32">
        <f>C17/C5</f>
        <v>0.0028284211750416706</v>
      </c>
      <c r="E17" s="36">
        <f>C8*87.56</f>
        <v>525.36</v>
      </c>
      <c r="F17" s="32">
        <f>C17*12</f>
        <v>525.36</v>
      </c>
    </row>
    <row r="18" spans="1:6" ht="12.75">
      <c r="A18" s="35" t="s">
        <v>27</v>
      </c>
      <c r="B18" s="37" t="s">
        <v>28</v>
      </c>
      <c r="C18" s="38">
        <f>E18/12</f>
        <v>95.63333333333333</v>
      </c>
      <c r="D18" s="38">
        <f>C18/C5</f>
        <v>0.006178422682499278</v>
      </c>
      <c r="E18" s="38">
        <f>C6*1</f>
        <v>1147.6</v>
      </c>
      <c r="F18" s="38">
        <f>C18*12</f>
        <v>1147.6</v>
      </c>
    </row>
    <row r="19" spans="1:6" ht="12.75">
      <c r="A19" s="35" t="s">
        <v>29</v>
      </c>
      <c r="B19" s="37" t="s">
        <v>30</v>
      </c>
      <c r="C19" s="38">
        <f>E19/12</f>
        <v>200.83</v>
      </c>
      <c r="D19" s="38">
        <f>C19/C5</f>
        <v>0.012974687633248485</v>
      </c>
      <c r="E19" s="38">
        <f>C6*2.1</f>
        <v>2409.96</v>
      </c>
      <c r="F19" s="38">
        <f>C19*12</f>
        <v>2409.96</v>
      </c>
    </row>
    <row r="20" spans="1:6" s="40" customFormat="1" ht="12.75">
      <c r="A20" s="35" t="s">
        <v>31</v>
      </c>
      <c r="B20" s="39" t="s">
        <v>32</v>
      </c>
      <c r="C20" s="32">
        <f>C11*0.12/12</f>
        <v>21360.467999999997</v>
      </c>
      <c r="D20" s="32">
        <f>C20/C5</f>
        <v>1.3799999999999997</v>
      </c>
      <c r="E20" s="36">
        <f>C11*0.12</f>
        <v>256325.61599999998</v>
      </c>
      <c r="F20" s="32">
        <f>C20*12</f>
        <v>256325.61599999998</v>
      </c>
    </row>
    <row r="21" spans="1:6" ht="12.75">
      <c r="A21" s="35" t="s">
        <v>33</v>
      </c>
      <c r="B21" s="39" t="s">
        <v>34</v>
      </c>
      <c r="C21" s="32">
        <f>C11*0.009/12</f>
        <v>1602.0351</v>
      </c>
      <c r="D21" s="32">
        <f>C21/C5</f>
        <v>0.1035</v>
      </c>
      <c r="E21" s="36">
        <f>C11*0.009</f>
        <v>19224.4212</v>
      </c>
      <c r="F21" s="32">
        <f>C21*12</f>
        <v>19224.4212</v>
      </c>
    </row>
    <row r="22" spans="1:6" s="40" customFormat="1" ht="12.75">
      <c r="A22" s="35" t="s">
        <v>35</v>
      </c>
      <c r="B22" s="39" t="s">
        <v>36</v>
      </c>
      <c r="C22" s="32">
        <f>E22/12</f>
        <v>4450.0975</v>
      </c>
      <c r="D22" s="32">
        <f>C22/C5</f>
        <v>0.2875</v>
      </c>
      <c r="E22" s="36">
        <f>C11*0.025</f>
        <v>53401.17</v>
      </c>
      <c r="F22" s="32">
        <f>C22*12</f>
        <v>53401.17</v>
      </c>
    </row>
    <row r="23" spans="1:6" s="45" customFormat="1" ht="12.75">
      <c r="A23" s="41" t="s">
        <v>37</v>
      </c>
      <c r="B23" s="42" t="s">
        <v>38</v>
      </c>
      <c r="C23" s="43">
        <f>E23/12</f>
        <v>754.4334666666667</v>
      </c>
      <c r="D23" s="43">
        <f>E23/C5/12</f>
        <v>0.04874042010690028</v>
      </c>
      <c r="E23" s="44">
        <f>C7*0.01</f>
        <v>9053.2016</v>
      </c>
      <c r="F23" s="32">
        <f>C23*12</f>
        <v>9053.2016</v>
      </c>
    </row>
    <row r="24" spans="1:6" s="48" customFormat="1" ht="12.75" customHeight="1">
      <c r="A24" s="46"/>
      <c r="B24" s="23" t="s">
        <v>39</v>
      </c>
      <c r="C24" s="47">
        <f>SUM(C14:C23)</f>
        <v>112048.6434</v>
      </c>
      <c r="D24" s="47">
        <f>SUM(D14:D23)</f>
        <v>7.238939141782848</v>
      </c>
      <c r="E24" s="47">
        <f>SUM(E14:E23)</f>
        <v>1344583.7207999998</v>
      </c>
      <c r="F24" s="47">
        <f>SUM(F14:F23)</f>
        <v>1344583.7207999998</v>
      </c>
    </row>
    <row r="25" spans="1:6" ht="12.75" customHeight="1">
      <c r="A25" s="49" t="s">
        <v>40</v>
      </c>
      <c r="B25" s="50" t="s">
        <v>41</v>
      </c>
      <c r="C25" s="32"/>
      <c r="D25" s="32"/>
      <c r="E25" s="36"/>
      <c r="F25" s="36"/>
    </row>
    <row r="26" spans="1:6" ht="15" customHeight="1">
      <c r="A26" s="35" t="s">
        <v>42</v>
      </c>
      <c r="B26" s="39" t="s">
        <v>43</v>
      </c>
      <c r="C26" s="32">
        <f>E26/12</f>
        <v>7083.333333333333</v>
      </c>
      <c r="D26" s="32">
        <f>C26/C5</f>
        <v>0.4576210596134878</v>
      </c>
      <c r="E26" s="36">
        <v>85000</v>
      </c>
      <c r="F26" s="36"/>
    </row>
    <row r="27" spans="1:6" ht="12.75">
      <c r="A27" s="35" t="s">
        <v>44</v>
      </c>
      <c r="B27" s="39" t="s">
        <v>45</v>
      </c>
      <c r="C27" s="32">
        <f>E27/12</f>
        <v>20951.833333333332</v>
      </c>
      <c r="D27" s="32">
        <f>C27/C5</f>
        <v>1.3536000241193216</v>
      </c>
      <c r="E27" s="36">
        <v>251422</v>
      </c>
      <c r="F27" s="36"/>
    </row>
    <row r="28" spans="1:6" ht="12.75">
      <c r="A28" s="35" t="s">
        <v>46</v>
      </c>
      <c r="B28" s="39" t="s">
        <v>47</v>
      </c>
      <c r="C28" s="32">
        <f>E28/12</f>
        <v>1250</v>
      </c>
      <c r="D28" s="32">
        <f>C28/C5</f>
        <v>0.0807566575788508</v>
      </c>
      <c r="E28" s="36">
        <v>15000</v>
      </c>
      <c r="F28" s="36"/>
    </row>
    <row r="29" spans="1:6" ht="12.75">
      <c r="A29" s="35" t="s">
        <v>48</v>
      </c>
      <c r="B29" s="39" t="s">
        <v>49</v>
      </c>
      <c r="C29" s="32">
        <f>E29/12</f>
        <v>9166.666666666666</v>
      </c>
      <c r="D29" s="32">
        <f>C29/C5</f>
        <v>0.5922154889115725</v>
      </c>
      <c r="E29" s="36">
        <v>110000</v>
      </c>
      <c r="F29" s="36"/>
    </row>
    <row r="30" spans="1:6" ht="12.75">
      <c r="A30" s="35" t="s">
        <v>50</v>
      </c>
      <c r="B30" s="39" t="s">
        <v>51</v>
      </c>
      <c r="C30" s="32">
        <f>E30/12</f>
        <v>8333.333333333334</v>
      </c>
      <c r="D30" s="32">
        <f>C30/C5</f>
        <v>0.5383777171923387</v>
      </c>
      <c r="E30" s="36">
        <v>100000</v>
      </c>
      <c r="F30" s="36"/>
    </row>
    <row r="31" spans="1:6" ht="12.75">
      <c r="A31" s="35" t="s">
        <v>52</v>
      </c>
      <c r="B31" s="39" t="s">
        <v>53</v>
      </c>
      <c r="C31" s="32">
        <f>E31/12</f>
        <v>15000</v>
      </c>
      <c r="D31" s="32">
        <f>C31/C5</f>
        <v>0.9690798909462096</v>
      </c>
      <c r="E31" s="36">
        <v>180000</v>
      </c>
      <c r="F31" s="36"/>
    </row>
    <row r="32" spans="1:6" ht="12.75">
      <c r="A32" s="35" t="s">
        <v>54</v>
      </c>
      <c r="B32" s="39" t="s">
        <v>73</v>
      </c>
      <c r="C32" s="32">
        <f>E32/12</f>
        <v>2500</v>
      </c>
      <c r="D32" s="32">
        <f>C32/C5</f>
        <v>0.1615133151577016</v>
      </c>
      <c r="E32" s="36">
        <v>30000</v>
      </c>
      <c r="F32" s="36"/>
    </row>
    <row r="33" spans="1:6" ht="12.75">
      <c r="A33" s="35" t="s">
        <v>56</v>
      </c>
      <c r="B33" s="39" t="s">
        <v>57</v>
      </c>
      <c r="C33" s="32">
        <f>E33/12</f>
        <v>1666.6666666666667</v>
      </c>
      <c r="D33" s="32">
        <f>C33/C5</f>
        <v>0.10767554343846773</v>
      </c>
      <c r="E33" s="36">
        <v>20000</v>
      </c>
      <c r="F33" s="36"/>
    </row>
    <row r="34" spans="1:6" ht="12.75">
      <c r="A34" s="35"/>
      <c r="B34" s="51" t="s">
        <v>60</v>
      </c>
      <c r="C34" s="47"/>
      <c r="D34" s="47">
        <f>SUM(D24+D35)</f>
        <v>11.499778838740799</v>
      </c>
      <c r="E34" s="47"/>
      <c r="F34" s="47"/>
    </row>
    <row r="35" spans="1:6" ht="12.75">
      <c r="A35" s="51"/>
      <c r="B35" s="52" t="s">
        <v>58</v>
      </c>
      <c r="C35" s="53">
        <f>SUM(C26:C33)</f>
        <v>65951.83333333333</v>
      </c>
      <c r="D35" s="53">
        <f>SUM(D26:D33)</f>
        <v>4.26083969695795</v>
      </c>
      <c r="E35" s="53">
        <f>SUM(E26:E33)</f>
        <v>791422</v>
      </c>
      <c r="F35" s="54"/>
    </row>
    <row r="36" spans="1:6" ht="21" customHeight="1">
      <c r="A36" s="51"/>
      <c r="B36" s="55" t="s">
        <v>59</v>
      </c>
      <c r="C36" s="56"/>
      <c r="D36" s="56"/>
      <c r="E36" s="56"/>
      <c r="F36" s="56">
        <v>844722.83</v>
      </c>
    </row>
    <row r="37" spans="1:6" ht="12.75">
      <c r="A37" s="34"/>
      <c r="B37" s="70" t="s">
        <v>74</v>
      </c>
      <c r="C37" s="71"/>
      <c r="D37" s="71"/>
      <c r="E37" s="71"/>
      <c r="F37" s="72"/>
    </row>
    <row r="38" spans="1:6" ht="12.75">
      <c r="A38" s="34" t="s">
        <v>75</v>
      </c>
      <c r="B38" s="70" t="s">
        <v>76</v>
      </c>
      <c r="C38" s="71"/>
      <c r="D38" s="71"/>
      <c r="E38" s="71">
        <v>10000</v>
      </c>
      <c r="F38" s="72"/>
    </row>
    <row r="39" spans="1:6" ht="12.75">
      <c r="A39" s="34" t="s">
        <v>77</v>
      </c>
      <c r="B39" s="70" t="s">
        <v>78</v>
      </c>
      <c r="C39" s="71"/>
      <c r="D39" s="71"/>
      <c r="E39" s="71">
        <v>33340</v>
      </c>
      <c r="F39" s="72"/>
    </row>
    <row r="40" spans="1:6" ht="12.75">
      <c r="A40" s="34" t="s">
        <v>79</v>
      </c>
      <c r="B40" s="70" t="s">
        <v>80</v>
      </c>
      <c r="C40" s="71"/>
      <c r="D40" s="71"/>
      <c r="E40" s="71">
        <v>15490</v>
      </c>
      <c r="F40" s="72"/>
    </row>
    <row r="41" spans="1:6" ht="12.75">
      <c r="A41" s="34" t="s">
        <v>81</v>
      </c>
      <c r="B41" s="70" t="s">
        <v>82</v>
      </c>
      <c r="C41" s="71"/>
      <c r="D41" s="71"/>
      <c r="E41" s="71">
        <v>50000</v>
      </c>
      <c r="F41" s="72"/>
    </row>
    <row r="42" spans="1:6" ht="12.75">
      <c r="A42" s="57"/>
      <c r="B42" s="51" t="s">
        <v>61</v>
      </c>
      <c r="C42" s="58"/>
      <c r="D42" s="59"/>
      <c r="E42" s="59"/>
      <c r="F42" s="59"/>
    </row>
    <row r="43" spans="1:6" ht="12.75">
      <c r="A43" s="57"/>
      <c r="B43" s="33" t="s">
        <v>62</v>
      </c>
      <c r="C43" s="60">
        <v>300</v>
      </c>
      <c r="D43" s="60">
        <f>C43*12</f>
        <v>3600</v>
      </c>
      <c r="E43" s="59"/>
      <c r="F43" s="59"/>
    </row>
    <row r="44" spans="1:6" ht="12.75">
      <c r="A44" s="57"/>
      <c r="B44" s="34" t="s">
        <v>63</v>
      </c>
      <c r="C44" s="60">
        <v>150</v>
      </c>
      <c r="D44" s="60">
        <f>C44*12</f>
        <v>1800</v>
      </c>
      <c r="E44" s="59"/>
      <c r="F44" s="59"/>
    </row>
    <row r="45" spans="1:6" ht="12.75">
      <c r="A45" s="57"/>
      <c r="B45" s="51" t="s">
        <v>64</v>
      </c>
      <c r="C45" s="60"/>
      <c r="D45" s="60"/>
      <c r="E45" s="59"/>
      <c r="F45" s="59"/>
    </row>
    <row r="46" spans="1:6" ht="12.75">
      <c r="A46" s="57"/>
      <c r="B46" s="34" t="s">
        <v>65</v>
      </c>
      <c r="C46" s="62">
        <v>10000</v>
      </c>
      <c r="D46" s="62">
        <f>C46</f>
        <v>10000</v>
      </c>
      <c r="E46" s="59"/>
      <c r="F46" s="59"/>
    </row>
    <row r="47" spans="1:6" ht="12.75">
      <c r="A47" s="57"/>
      <c r="B47" s="34" t="s">
        <v>66</v>
      </c>
      <c r="C47" s="60">
        <v>650</v>
      </c>
      <c r="D47" s="60">
        <f>C47*12</f>
        <v>7800</v>
      </c>
      <c r="E47" s="59"/>
      <c r="F47" s="59"/>
    </row>
    <row r="48" spans="1:6" ht="12.75">
      <c r="A48" s="57"/>
      <c r="B48" s="34" t="s">
        <v>67</v>
      </c>
      <c r="C48" s="60">
        <v>1950</v>
      </c>
      <c r="D48" s="60">
        <f>C48*12</f>
        <v>23400</v>
      </c>
      <c r="E48" s="59"/>
      <c r="F48" s="59"/>
    </row>
    <row r="49" spans="1:6" ht="12.75">
      <c r="A49" s="57"/>
      <c r="B49" s="34" t="s">
        <v>68</v>
      </c>
      <c r="C49" s="60">
        <v>1950</v>
      </c>
      <c r="D49" s="60">
        <f>C49*12</f>
        <v>23400</v>
      </c>
      <c r="E49" s="59"/>
      <c r="F49" s="59"/>
    </row>
    <row r="50" spans="1:6" ht="12.75">
      <c r="A50" s="57"/>
      <c r="B50" s="34" t="s">
        <v>69</v>
      </c>
      <c r="C50" s="60">
        <v>350</v>
      </c>
      <c r="D50" s="60">
        <f>C50*12</f>
        <v>4200</v>
      </c>
      <c r="E50" s="59"/>
      <c r="F50" s="59"/>
    </row>
    <row r="51" spans="1:5" ht="12" customHeight="1">
      <c r="A51" s="57"/>
      <c r="B51" s="60" t="s">
        <v>70</v>
      </c>
      <c r="C51" s="58">
        <f>SUM(C42:C50)</f>
        <v>15350</v>
      </c>
      <c r="D51" s="58">
        <f>SUM(D42:D50)</f>
        <v>74200</v>
      </c>
      <c r="E51" s="63"/>
    </row>
    <row r="52" spans="1:5" ht="40.5" customHeight="1">
      <c r="A52" s="57"/>
      <c r="B52" s="65" t="s">
        <v>71</v>
      </c>
      <c r="C52" s="65"/>
      <c r="D52" s="65"/>
      <c r="E52" s="65"/>
    </row>
    <row r="53" spans="1:6" ht="75" customHeight="1">
      <c r="A53" s="66"/>
      <c r="B53" s="66"/>
      <c r="C53" s="67"/>
      <c r="D53" s="66"/>
      <c r="E53" s="59"/>
      <c r="F53" s="59"/>
    </row>
    <row r="54" spans="1:6" ht="12.75">
      <c r="A54" s="57"/>
      <c r="B54" s="57"/>
      <c r="C54" s="67"/>
      <c r="D54" s="59"/>
      <c r="E54" s="59"/>
      <c r="F54" s="59"/>
    </row>
    <row r="55" spans="1:6" ht="12.75">
      <c r="A55" s="68"/>
      <c r="B55" s="68"/>
      <c r="C55" s="67"/>
      <c r="D55" s="67"/>
      <c r="E55" s="67"/>
      <c r="F55" s="67"/>
    </row>
    <row r="56" spans="1:6" ht="12.75">
      <c r="A56" s="68"/>
      <c r="B56" s="68"/>
      <c r="C56" s="67"/>
      <c r="D56" s="67"/>
      <c r="E56" s="67"/>
      <c r="F56" s="67"/>
    </row>
    <row r="57" spans="1:6" ht="12.75">
      <c r="A57" s="68"/>
      <c r="B57" s="68"/>
      <c r="C57" s="67"/>
      <c r="D57" s="67"/>
      <c r="E57" s="67"/>
      <c r="F57" s="67"/>
    </row>
    <row r="58" spans="1:6" ht="12.75">
      <c r="A58" s="68"/>
      <c r="B58" s="68"/>
      <c r="C58" s="67"/>
      <c r="D58" s="67"/>
      <c r="E58" s="67"/>
      <c r="F58" s="67"/>
    </row>
    <row r="59" spans="1:6" ht="12.75">
      <c r="A59" s="68"/>
      <c r="B59" s="68"/>
      <c r="C59" s="67"/>
      <c r="D59" s="67"/>
      <c r="E59" s="67"/>
      <c r="F59" s="67"/>
    </row>
    <row r="60" spans="1:6" s="63" customFormat="1" ht="12.75">
      <c r="A60" s="68"/>
      <c r="B60" s="68"/>
      <c r="C60" s="67"/>
      <c r="D60" s="67"/>
      <c r="E60" s="67"/>
      <c r="F60" s="67"/>
    </row>
    <row r="61" spans="1:6" s="63" customFormat="1" ht="12.75">
      <c r="A61" s="68"/>
      <c r="B61" s="68"/>
      <c r="C61" s="67"/>
      <c r="D61" s="67"/>
      <c r="E61" s="67"/>
      <c r="F61" s="67"/>
    </row>
    <row r="62" spans="1:6" s="63" customFormat="1" ht="12.75">
      <c r="A62" s="68"/>
      <c r="B62" s="68"/>
      <c r="C62" s="67"/>
      <c r="D62" s="67"/>
      <c r="E62" s="67"/>
      <c r="F62" s="67"/>
    </row>
    <row r="63" spans="1:6" s="63" customFormat="1" ht="12.75">
      <c r="A63" s="68"/>
      <c r="B63" s="68"/>
      <c r="C63" s="67"/>
      <c r="D63" s="67"/>
      <c r="E63" s="67"/>
      <c r="F63" s="67"/>
    </row>
    <row r="64" spans="1:6" s="63" customFormat="1" ht="12.75">
      <c r="A64" s="68"/>
      <c r="B64" s="68"/>
      <c r="C64" s="67"/>
      <c r="D64" s="67"/>
      <c r="E64" s="67"/>
      <c r="F64" s="67"/>
    </row>
    <row r="65" spans="1:6" s="63" customFormat="1" ht="12.75">
      <c r="A65" s="68"/>
      <c r="B65" s="68"/>
      <c r="C65" s="67"/>
      <c r="D65" s="67"/>
      <c r="E65" s="67"/>
      <c r="F65" s="67"/>
    </row>
    <row r="66" spans="1:6" s="63" customFormat="1" ht="12.75">
      <c r="A66" s="1"/>
      <c r="B66" s="1"/>
      <c r="C66" s="67"/>
      <c r="D66" s="67"/>
      <c r="E66" s="67"/>
      <c r="F66" s="67"/>
    </row>
    <row r="67" spans="1:6" s="63" customFormat="1" ht="12.75">
      <c r="A67" s="1"/>
      <c r="B67" s="1"/>
      <c r="C67" s="67"/>
      <c r="D67" s="67"/>
      <c r="E67" s="67"/>
      <c r="F67" s="67"/>
    </row>
    <row r="68" spans="1:6" s="63" customFormat="1" ht="12.75">
      <c r="A68" s="1"/>
      <c r="B68" s="1"/>
      <c r="C68" s="67"/>
      <c r="D68" s="67"/>
      <c r="E68" s="67"/>
      <c r="F68" s="67"/>
    </row>
    <row r="69" spans="1:6" s="63" customFormat="1" ht="12.75">
      <c r="A69" s="1"/>
      <c r="B69" s="1"/>
      <c r="C69" s="67"/>
      <c r="D69" s="67"/>
      <c r="E69" s="67"/>
      <c r="F69" s="67"/>
    </row>
    <row r="70" spans="1:6" s="63" customFormat="1" ht="12.75">
      <c r="A70" s="1"/>
      <c r="B70" s="1"/>
      <c r="C70" s="67"/>
      <c r="D70" s="67"/>
      <c r="E70" s="67"/>
      <c r="F70" s="67"/>
    </row>
    <row r="71" spans="1:6" s="63" customFormat="1" ht="12.75">
      <c r="A71" s="1"/>
      <c r="B71" s="1"/>
      <c r="C71" s="67"/>
      <c r="D71" s="67"/>
      <c r="E71" s="67"/>
      <c r="F71" s="67"/>
    </row>
    <row r="72" spans="1:6" s="63" customFormat="1" ht="12.75">
      <c r="A72" s="1"/>
      <c r="B72" s="1"/>
      <c r="C72" s="67"/>
      <c r="D72" s="67"/>
      <c r="E72" s="67"/>
      <c r="F72" s="67"/>
    </row>
    <row r="73" spans="1:6" s="63" customFormat="1" ht="12.75">
      <c r="A73" s="1"/>
      <c r="B73" s="1"/>
      <c r="C73" s="67"/>
      <c r="D73" s="67"/>
      <c r="E73" s="67"/>
      <c r="F73" s="67"/>
    </row>
    <row r="74" spans="1:6" s="63" customFormat="1" ht="12.75">
      <c r="A74" s="1"/>
      <c r="B74" s="1"/>
      <c r="C74" s="67"/>
      <c r="D74" s="67"/>
      <c r="E74" s="67"/>
      <c r="F74" s="67"/>
    </row>
    <row r="75" spans="1:6" s="63" customFormat="1" ht="12.75">
      <c r="A75" s="1"/>
      <c r="B75" s="1"/>
      <c r="C75" s="67"/>
      <c r="D75" s="67"/>
      <c r="E75" s="67"/>
      <c r="F75" s="67"/>
    </row>
    <row r="76" spans="1:6" s="63" customFormat="1" ht="12.75">
      <c r="A76" s="1"/>
      <c r="B76" s="1"/>
      <c r="C76" s="67"/>
      <c r="D76" s="67"/>
      <c r="E76" s="67"/>
      <c r="F76" s="67"/>
    </row>
    <row r="77" spans="1:6" s="63" customFormat="1" ht="12.75">
      <c r="A77" s="1"/>
      <c r="B77" s="1"/>
      <c r="C77" s="67"/>
      <c r="D77" s="67"/>
      <c r="E77" s="67"/>
      <c r="F77" s="67"/>
    </row>
    <row r="78" spans="1:6" s="63" customFormat="1" ht="12.75">
      <c r="A78" s="1"/>
      <c r="B78" s="1"/>
      <c r="C78" s="67"/>
      <c r="D78" s="67"/>
      <c r="E78" s="67"/>
      <c r="F78" s="67"/>
    </row>
    <row r="79" spans="1:6" s="63" customFormat="1" ht="12.75">
      <c r="A79" s="1"/>
      <c r="B79" s="1"/>
      <c r="C79" s="67"/>
      <c r="D79" s="67"/>
      <c r="E79" s="67"/>
      <c r="F79" s="67"/>
    </row>
    <row r="80" spans="1:6" s="63" customFormat="1" ht="12.75">
      <c r="A80" s="1"/>
      <c r="B80" s="1"/>
      <c r="C80" s="67"/>
      <c r="D80" s="67"/>
      <c r="E80" s="67"/>
      <c r="F80" s="67"/>
    </row>
    <row r="81" spans="1:6" s="63" customFormat="1" ht="12.75">
      <c r="A81" s="1"/>
      <c r="B81" s="1"/>
      <c r="C81" s="67"/>
      <c r="D81" s="67"/>
      <c r="E81" s="67"/>
      <c r="F81" s="67"/>
    </row>
    <row r="82" spans="1:6" s="63" customFormat="1" ht="12.75">
      <c r="A82" s="1"/>
      <c r="B82" s="1"/>
      <c r="C82" s="67"/>
      <c r="D82" s="67"/>
      <c r="E82" s="67"/>
      <c r="F82" s="67"/>
    </row>
    <row r="83" spans="1:6" s="63" customFormat="1" ht="12.75">
      <c r="A83" s="1"/>
      <c r="B83" s="1"/>
      <c r="C83" s="67"/>
      <c r="D83" s="67"/>
      <c r="E83" s="67"/>
      <c r="F83" s="67"/>
    </row>
    <row r="84" spans="1:6" s="63" customFormat="1" ht="12.75">
      <c r="A84" s="1"/>
      <c r="B84" s="1"/>
      <c r="C84" s="67"/>
      <c r="D84" s="67"/>
      <c r="E84" s="67"/>
      <c r="F84" s="67"/>
    </row>
    <row r="85" spans="1:6" s="63" customFormat="1" ht="12.75">
      <c r="A85" s="1"/>
      <c r="B85" s="1"/>
      <c r="C85" s="67"/>
      <c r="D85" s="67"/>
      <c r="E85" s="67"/>
      <c r="F85" s="67"/>
    </row>
    <row r="86" spans="1:6" s="63" customFormat="1" ht="12.75">
      <c r="A86" s="1"/>
      <c r="B86" s="1"/>
      <c r="C86" s="67"/>
      <c r="D86" s="67"/>
      <c r="E86" s="67"/>
      <c r="F86" s="67"/>
    </row>
    <row r="87" spans="1:6" s="63" customFormat="1" ht="12.75">
      <c r="A87" s="1"/>
      <c r="B87" s="1"/>
      <c r="C87" s="67"/>
      <c r="D87" s="67"/>
      <c r="E87" s="67"/>
      <c r="F87" s="67"/>
    </row>
    <row r="88" spans="1:6" s="63" customFormat="1" ht="12.75">
      <c r="A88" s="1"/>
      <c r="B88" s="1"/>
      <c r="C88" s="67"/>
      <c r="D88" s="67"/>
      <c r="E88" s="67"/>
      <c r="F88" s="67"/>
    </row>
    <row r="89" spans="1:6" s="63" customFormat="1" ht="12.75">
      <c r="A89" s="1"/>
      <c r="B89" s="1"/>
      <c r="C89" s="67"/>
      <c r="D89" s="67"/>
      <c r="E89" s="67"/>
      <c r="F89" s="67"/>
    </row>
    <row r="90" spans="1:6" s="63" customFormat="1" ht="12.75">
      <c r="A90" s="1"/>
      <c r="B90" s="1"/>
      <c r="C90" s="67"/>
      <c r="D90" s="67"/>
      <c r="E90" s="67"/>
      <c r="F90" s="67"/>
    </row>
    <row r="91" spans="1:6" s="63" customFormat="1" ht="12.75">
      <c r="A91" s="1"/>
      <c r="B91" s="1"/>
      <c r="C91" s="67"/>
      <c r="D91" s="67"/>
      <c r="E91" s="67"/>
      <c r="F91" s="67"/>
    </row>
    <row r="92" spans="1:6" s="63" customFormat="1" ht="12.75">
      <c r="A92" s="1"/>
      <c r="B92" s="1"/>
      <c r="C92" s="67"/>
      <c r="D92" s="67"/>
      <c r="E92" s="67"/>
      <c r="F92" s="67"/>
    </row>
    <row r="93" spans="1:6" s="63" customFormat="1" ht="12.75">
      <c r="A93" s="1"/>
      <c r="B93" s="1"/>
      <c r="C93" s="67"/>
      <c r="D93" s="67"/>
      <c r="E93" s="67"/>
      <c r="F93" s="67"/>
    </row>
    <row r="94" spans="1:6" s="63" customFormat="1" ht="12.75">
      <c r="A94" s="1"/>
      <c r="B94" s="1"/>
      <c r="C94" s="67"/>
      <c r="D94" s="67"/>
      <c r="E94" s="67"/>
      <c r="F94" s="67"/>
    </row>
    <row r="95" spans="1:6" s="63" customFormat="1" ht="12.75">
      <c r="A95" s="1"/>
      <c r="B95" s="1"/>
      <c r="C95" s="67"/>
      <c r="D95" s="67"/>
      <c r="E95" s="67"/>
      <c r="F95" s="67"/>
    </row>
    <row r="96" spans="1:6" s="63" customFormat="1" ht="12.75">
      <c r="A96" s="1"/>
      <c r="B96" s="1"/>
      <c r="C96" s="67"/>
      <c r="D96" s="67"/>
      <c r="E96" s="67"/>
      <c r="F96" s="67"/>
    </row>
    <row r="97" spans="1:6" s="63" customFormat="1" ht="12.75">
      <c r="A97" s="1"/>
      <c r="B97" s="1"/>
      <c r="C97" s="1"/>
      <c r="D97" s="67"/>
      <c r="E97" s="67"/>
      <c r="F97" s="67"/>
    </row>
    <row r="98" spans="1:6" s="63" customFormat="1" ht="12.75">
      <c r="A98" s="1"/>
      <c r="B98" s="1"/>
      <c r="C98" s="1"/>
      <c r="D98" s="67"/>
      <c r="E98" s="67"/>
      <c r="F98" s="67"/>
    </row>
    <row r="99" spans="1:6" s="63" customFormat="1" ht="12.75">
      <c r="A99" s="1"/>
      <c r="B99" s="1"/>
      <c r="C99" s="1"/>
      <c r="D99" s="67"/>
      <c r="E99" s="67"/>
      <c r="F99" s="67"/>
    </row>
    <row r="100" spans="1:6" s="63" customFormat="1" ht="12.75">
      <c r="A100" s="1"/>
      <c r="B100" s="1"/>
      <c r="C100" s="1"/>
      <c r="D100" s="67"/>
      <c r="E100" s="67"/>
      <c r="F100" s="67"/>
    </row>
    <row r="101" spans="1:6" s="63" customFormat="1" ht="12.75">
      <c r="A101" s="1"/>
      <c r="B101" s="1"/>
      <c r="C101" s="1"/>
      <c r="D101" s="67"/>
      <c r="E101" s="67"/>
      <c r="F101" s="67"/>
    </row>
  </sheetData>
  <sheetProtection selectLockedCells="1" selectUnlockedCells="1"/>
  <mergeCells count="12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B52:E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.7109375" style="1" customWidth="1"/>
    <col min="2" max="2" width="45.00390625" style="1" customWidth="1"/>
    <col min="3" max="3" width="10.00390625" style="1" customWidth="1"/>
    <col min="4" max="4" width="9.140625" style="1" customWidth="1"/>
    <col min="5" max="5" width="12.42187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6" ht="7.5" customHeight="1">
      <c r="B1" s="2" t="s">
        <v>0</v>
      </c>
      <c r="C1" s="2"/>
      <c r="E1" s="3"/>
      <c r="F1" s="3"/>
    </row>
    <row r="2" spans="1:6" ht="24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8" ht="12.75">
      <c r="B4" s="5" t="s">
        <v>4</v>
      </c>
      <c r="C4" s="8">
        <v>3</v>
      </c>
      <c r="D4" s="8"/>
      <c r="E4" s="8"/>
      <c r="F4" s="2"/>
      <c r="H4" s="9"/>
    </row>
    <row r="5" spans="2:8" ht="12.75">
      <c r="B5" s="10" t="s">
        <v>5</v>
      </c>
      <c r="C5" s="8">
        <v>15478.6</v>
      </c>
      <c r="D5" s="8"/>
      <c r="E5" s="8"/>
      <c r="F5" s="2"/>
      <c r="H5" s="9"/>
    </row>
    <row r="6" spans="2:6" ht="12.75">
      <c r="B6" s="10" t="s">
        <v>6</v>
      </c>
      <c r="C6" s="11">
        <v>1147.6</v>
      </c>
      <c r="D6" s="12"/>
      <c r="E6" s="13"/>
      <c r="F6" s="2"/>
    </row>
    <row r="7" spans="2:6" ht="12.75">
      <c r="B7" s="14" t="s">
        <v>7</v>
      </c>
      <c r="C7" s="15">
        <v>905320.16</v>
      </c>
      <c r="D7" s="16"/>
      <c r="E7" s="17"/>
      <c r="F7" s="18"/>
    </row>
    <row r="8" spans="2:6" ht="12.75">
      <c r="B8" s="14" t="s">
        <v>8</v>
      </c>
      <c r="C8" s="19">
        <v>6</v>
      </c>
      <c r="D8" s="20"/>
      <c r="E8" s="20"/>
      <c r="F8" s="18"/>
    </row>
    <row r="9" spans="2:5" ht="12.75">
      <c r="B9" s="21" t="s">
        <v>9</v>
      </c>
      <c r="C9" s="22">
        <v>11.5</v>
      </c>
      <c r="D9" s="23"/>
      <c r="E9" s="24"/>
    </row>
    <row r="10" spans="2:5" ht="12.75">
      <c r="B10" s="21" t="s">
        <v>10</v>
      </c>
      <c r="C10" s="22">
        <f>D52</f>
        <v>74200</v>
      </c>
      <c r="D10" s="23"/>
      <c r="E10" s="24"/>
    </row>
    <row r="11" spans="2:5" ht="12.75">
      <c r="B11" s="21" t="s">
        <v>11</v>
      </c>
      <c r="C11" s="25">
        <f>C5*C9*12</f>
        <v>2136046.8</v>
      </c>
      <c r="D11" s="23">
        <f>C11/12</f>
        <v>178003.9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35.25" customHeight="1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71820.704</v>
      </c>
      <c r="D14" s="32">
        <v>4.64</v>
      </c>
      <c r="E14" s="32">
        <f>C14*12</f>
        <v>861848.448</v>
      </c>
      <c r="F14" s="32">
        <f>C14*12</f>
        <v>861848.448</v>
      </c>
    </row>
    <row r="15" spans="1:6" ht="12.75">
      <c r="A15" s="33" t="s">
        <v>21</v>
      </c>
      <c r="B15" s="34" t="s">
        <v>22</v>
      </c>
      <c r="C15" s="32">
        <f>D15*C5</f>
        <v>10370.662</v>
      </c>
      <c r="D15" s="32">
        <v>0.67</v>
      </c>
      <c r="E15" s="32">
        <f>C15*12</f>
        <v>124447.944</v>
      </c>
      <c r="F15" s="32">
        <f>C15*12</f>
        <v>124447.944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0.08721719018515886</v>
      </c>
      <c r="E16" s="32">
        <f>C16*12</f>
        <v>16200</v>
      </c>
      <c r="F16" s="32">
        <f>C16*12</f>
        <v>16200</v>
      </c>
    </row>
    <row r="17" spans="1:6" ht="12.75">
      <c r="A17" s="35" t="s">
        <v>25</v>
      </c>
      <c r="B17" s="24" t="s">
        <v>26</v>
      </c>
      <c r="C17" s="32">
        <f>E17/12</f>
        <v>525.36</v>
      </c>
      <c r="D17" s="32">
        <f>C17/C5</f>
        <v>0.033941054100500044</v>
      </c>
      <c r="E17" s="36">
        <f>C8*87.56*12</f>
        <v>6304.32</v>
      </c>
      <c r="F17" s="32">
        <f>C17*12</f>
        <v>6304.32</v>
      </c>
    </row>
    <row r="18" spans="1:6" ht="12.75">
      <c r="A18" s="35" t="s">
        <v>27</v>
      </c>
      <c r="B18" s="37" t="s">
        <v>28</v>
      </c>
      <c r="C18" s="38">
        <f>E18/12</f>
        <v>95.63333333333333</v>
      </c>
      <c r="D18" s="38">
        <f>C18/C5</f>
        <v>0.006178422682499278</v>
      </c>
      <c r="E18" s="38">
        <f>C6*1</f>
        <v>1147.6</v>
      </c>
      <c r="F18" s="38">
        <f>C18*12</f>
        <v>1147.6</v>
      </c>
    </row>
    <row r="19" spans="1:6" ht="12.75">
      <c r="A19" s="35" t="s">
        <v>29</v>
      </c>
      <c r="B19" s="37" t="s">
        <v>30</v>
      </c>
      <c r="C19" s="38">
        <f>E19/12</f>
        <v>200.83</v>
      </c>
      <c r="D19" s="38">
        <f>C19/C5</f>
        <v>0.012974687633248485</v>
      </c>
      <c r="E19" s="38">
        <f>C6*2.1</f>
        <v>2409.96</v>
      </c>
      <c r="F19" s="38">
        <f>C19*12</f>
        <v>2409.96</v>
      </c>
    </row>
    <row r="20" spans="1:6" s="40" customFormat="1" ht="12.75">
      <c r="A20" s="35" t="s">
        <v>31</v>
      </c>
      <c r="B20" s="39" t="s">
        <v>32</v>
      </c>
      <c r="C20" s="32">
        <f>C11*0.12/12</f>
        <v>21360.467999999997</v>
      </c>
      <c r="D20" s="32">
        <f>C20/C5</f>
        <v>1.3799999999999997</v>
      </c>
      <c r="E20" s="36">
        <f>C11*0.12</f>
        <v>256325.61599999998</v>
      </c>
      <c r="F20" s="32">
        <f>C20*12</f>
        <v>256325.61599999998</v>
      </c>
    </row>
    <row r="21" spans="1:6" ht="12.75">
      <c r="A21" s="35" t="s">
        <v>33</v>
      </c>
      <c r="B21" s="39" t="s">
        <v>34</v>
      </c>
      <c r="C21" s="32">
        <f>C11*0.009/12</f>
        <v>1602.0351</v>
      </c>
      <c r="D21" s="32">
        <f>C21/C5</f>
        <v>0.1035</v>
      </c>
      <c r="E21" s="36">
        <f>C11*0.009</f>
        <v>19224.4212</v>
      </c>
      <c r="F21" s="32">
        <f>C21*12</f>
        <v>19224.4212</v>
      </c>
    </row>
    <row r="22" spans="1:6" s="40" customFormat="1" ht="12.75">
      <c r="A22" s="35" t="s">
        <v>35</v>
      </c>
      <c r="B22" s="39" t="s">
        <v>36</v>
      </c>
      <c r="C22" s="32">
        <f>E22/12</f>
        <v>4450.0975</v>
      </c>
      <c r="D22" s="32">
        <f>C22/C5</f>
        <v>0.2875</v>
      </c>
      <c r="E22" s="36">
        <f>C11*0.025</f>
        <v>53401.17</v>
      </c>
      <c r="F22" s="32">
        <f>C22*12</f>
        <v>53401.17</v>
      </c>
    </row>
    <row r="23" spans="1:6" s="45" customFormat="1" ht="12.75">
      <c r="A23" s="41" t="s">
        <v>37</v>
      </c>
      <c r="B23" s="42" t="s">
        <v>38</v>
      </c>
      <c r="C23" s="43">
        <f>E23/12</f>
        <v>754.4334666666667</v>
      </c>
      <c r="D23" s="43">
        <f>E23/C5/12</f>
        <v>0.04874042010690028</v>
      </c>
      <c r="E23" s="44">
        <f>C7*0.01</f>
        <v>9053.2016</v>
      </c>
      <c r="F23" s="32">
        <f>C23*12</f>
        <v>9053.2016</v>
      </c>
    </row>
    <row r="24" spans="1:6" s="48" customFormat="1" ht="12.75" customHeight="1">
      <c r="A24" s="46"/>
      <c r="B24" s="23" t="s">
        <v>39</v>
      </c>
      <c r="C24" s="47">
        <f>SUM(C14:C23)</f>
        <v>112530.2234</v>
      </c>
      <c r="D24" s="47">
        <f>SUM(D14:D23)</f>
        <v>7.270051774708307</v>
      </c>
      <c r="E24" s="47">
        <f>SUM(E14:E23)</f>
        <v>1350362.6808</v>
      </c>
      <c r="F24" s="47">
        <f>SUM(F14:F23)</f>
        <v>1350362.6808</v>
      </c>
    </row>
    <row r="25" spans="1:6" ht="12.75" customHeight="1">
      <c r="A25" s="49" t="s">
        <v>40</v>
      </c>
      <c r="B25" s="50" t="s">
        <v>41</v>
      </c>
      <c r="C25" s="32"/>
      <c r="D25" s="32"/>
      <c r="E25" s="36"/>
      <c r="F25" s="36"/>
    </row>
    <row r="26" spans="1:6" ht="15" customHeight="1">
      <c r="A26" s="35" t="s">
        <v>42</v>
      </c>
      <c r="B26" s="39" t="s">
        <v>43</v>
      </c>
      <c r="C26" s="32">
        <f>E26/12</f>
        <v>7083.333333333333</v>
      </c>
      <c r="D26" s="32">
        <f>C26/C5</f>
        <v>0.4576210596134878</v>
      </c>
      <c r="E26" s="36">
        <v>85000</v>
      </c>
      <c r="F26" s="36"/>
    </row>
    <row r="27" spans="1:6" ht="12.75">
      <c r="A27" s="35" t="s">
        <v>44</v>
      </c>
      <c r="B27" s="39" t="s">
        <v>45</v>
      </c>
      <c r="C27" s="32">
        <f>E27/12</f>
        <v>20951.833333333332</v>
      </c>
      <c r="D27" s="32">
        <f>C27/C5</f>
        <v>1.3536000241193216</v>
      </c>
      <c r="E27" s="36">
        <v>251422</v>
      </c>
      <c r="F27" s="36"/>
    </row>
    <row r="28" spans="1:6" ht="12.75">
      <c r="A28" s="35" t="s">
        <v>46</v>
      </c>
      <c r="B28" s="39" t="s">
        <v>47</v>
      </c>
      <c r="C28" s="32">
        <f>E28/12</f>
        <v>1250</v>
      </c>
      <c r="D28" s="32">
        <f>C28/C5</f>
        <v>0.0807566575788508</v>
      </c>
      <c r="E28" s="36">
        <v>15000</v>
      </c>
      <c r="F28" s="36"/>
    </row>
    <row r="29" spans="1:6" ht="12.75">
      <c r="A29" s="35" t="s">
        <v>48</v>
      </c>
      <c r="B29" s="39" t="s">
        <v>49</v>
      </c>
      <c r="C29" s="32">
        <f>E29/12</f>
        <v>9166.666666666666</v>
      </c>
      <c r="D29" s="32">
        <f>C29/C5</f>
        <v>0.5922154889115725</v>
      </c>
      <c r="E29" s="36">
        <v>110000</v>
      </c>
      <c r="F29" s="36"/>
    </row>
    <row r="30" spans="1:6" ht="12.75">
      <c r="A30" s="35" t="s">
        <v>50</v>
      </c>
      <c r="B30" s="39" t="s">
        <v>51</v>
      </c>
      <c r="C30" s="32">
        <f>E30/12</f>
        <v>8333.333333333334</v>
      </c>
      <c r="D30" s="32">
        <f>C30/C5</f>
        <v>0.5383777171923387</v>
      </c>
      <c r="E30" s="36">
        <v>100000</v>
      </c>
      <c r="F30" s="36"/>
    </row>
    <row r="31" spans="1:6" ht="12.75">
      <c r="A31" s="35" t="s">
        <v>52</v>
      </c>
      <c r="B31" s="39" t="s">
        <v>53</v>
      </c>
      <c r="C31" s="32">
        <f>E31/12</f>
        <v>12083.333333333334</v>
      </c>
      <c r="D31" s="32">
        <f>C31/C5</f>
        <v>0.7806476899288911</v>
      </c>
      <c r="E31" s="36">
        <v>145000</v>
      </c>
      <c r="F31" s="36"/>
    </row>
    <row r="32" spans="1:6" ht="12.75">
      <c r="A32" s="35" t="s">
        <v>54</v>
      </c>
      <c r="B32" s="39" t="s">
        <v>73</v>
      </c>
      <c r="C32" s="32">
        <f>E32/12</f>
        <v>2500</v>
      </c>
      <c r="D32" s="32">
        <f>C32/C5</f>
        <v>0.1615133151577016</v>
      </c>
      <c r="E32" s="36">
        <v>30000</v>
      </c>
      <c r="F32" s="36"/>
    </row>
    <row r="33" spans="1:6" ht="12.75">
      <c r="A33" s="35" t="s">
        <v>56</v>
      </c>
      <c r="B33" s="39" t="s">
        <v>83</v>
      </c>
      <c r="C33" s="32">
        <f>E33/12</f>
        <v>4166.666666666667</v>
      </c>
      <c r="D33" s="32">
        <f>C33/C5</f>
        <v>0.26918885859616937</v>
      </c>
      <c r="E33" s="36">
        <v>50000</v>
      </c>
      <c r="F33" s="36"/>
    </row>
    <row r="34" spans="1:6" ht="12.75">
      <c r="A34" s="35"/>
      <c r="B34" s="51" t="s">
        <v>60</v>
      </c>
      <c r="C34" s="47"/>
      <c r="D34" s="47">
        <f>SUM(D24+D35)</f>
        <v>11.50397258580664</v>
      </c>
      <c r="E34" s="47"/>
      <c r="F34" s="47"/>
    </row>
    <row r="35" spans="1:6" ht="12.75">
      <c r="A35" s="51"/>
      <c r="B35" s="52" t="s">
        <v>58</v>
      </c>
      <c r="C35" s="53">
        <f>SUM(C26:C33)</f>
        <v>65535.16666666667</v>
      </c>
      <c r="D35" s="53">
        <f>SUM(D26:D33)</f>
        <v>4.233920811098334</v>
      </c>
      <c r="E35" s="53">
        <f>SUM(E26:E33)</f>
        <v>786422</v>
      </c>
      <c r="F35" s="54"/>
    </row>
    <row r="36" spans="1:6" ht="21" customHeight="1">
      <c r="A36" s="51"/>
      <c r="B36" s="55" t="s">
        <v>59</v>
      </c>
      <c r="C36" s="56"/>
      <c r="D36" s="56"/>
      <c r="E36" s="56"/>
      <c r="F36" s="56">
        <v>844722.83</v>
      </c>
    </row>
    <row r="37" spans="1:6" ht="12.75">
      <c r="A37" s="34"/>
      <c r="B37" s="70" t="s">
        <v>84</v>
      </c>
      <c r="C37" s="71"/>
      <c r="D37" s="71"/>
      <c r="E37" s="71"/>
      <c r="F37" s="72"/>
    </row>
    <row r="38" spans="1:6" ht="12.75">
      <c r="A38" s="34" t="s">
        <v>75</v>
      </c>
      <c r="B38" s="70" t="s">
        <v>76</v>
      </c>
      <c r="C38" s="71"/>
      <c r="D38" s="71"/>
      <c r="E38" s="71">
        <v>10000</v>
      </c>
      <c r="F38" s="72"/>
    </row>
    <row r="39" spans="1:6" ht="12.75">
      <c r="A39" s="34" t="s">
        <v>77</v>
      </c>
      <c r="B39" s="70" t="s">
        <v>78</v>
      </c>
      <c r="C39" s="71"/>
      <c r="D39" s="71"/>
      <c r="E39" s="71">
        <v>33340</v>
      </c>
      <c r="F39" s="72"/>
    </row>
    <row r="40" spans="1:6" ht="12.75">
      <c r="A40" s="34" t="s">
        <v>79</v>
      </c>
      <c r="B40" s="70" t="s">
        <v>80</v>
      </c>
      <c r="C40" s="71"/>
      <c r="D40" s="71"/>
      <c r="E40" s="71">
        <v>15490</v>
      </c>
      <c r="F40" s="72"/>
    </row>
    <row r="41" spans="1:6" ht="12.75">
      <c r="A41" s="34" t="s">
        <v>81</v>
      </c>
      <c r="B41" s="70" t="s">
        <v>85</v>
      </c>
      <c r="C41" s="71"/>
      <c r="D41" s="71"/>
      <c r="E41" s="71">
        <v>141000</v>
      </c>
      <c r="F41" s="72"/>
    </row>
    <row r="42" spans="1:6" ht="12.75">
      <c r="A42" s="34" t="s">
        <v>86</v>
      </c>
      <c r="B42" s="70" t="s">
        <v>82</v>
      </c>
      <c r="C42" s="71"/>
      <c r="D42" s="71"/>
      <c r="E42" s="71">
        <v>50000</v>
      </c>
      <c r="F42" s="72"/>
    </row>
    <row r="43" spans="1:6" ht="12.75">
      <c r="A43" s="57"/>
      <c r="B43" s="51" t="s">
        <v>61</v>
      </c>
      <c r="C43" s="58"/>
      <c r="D43" s="59"/>
      <c r="E43" s="59"/>
      <c r="F43" s="59"/>
    </row>
    <row r="44" spans="1:6" ht="12.75">
      <c r="A44" s="57"/>
      <c r="B44" s="33" t="s">
        <v>62</v>
      </c>
      <c r="C44" s="60">
        <v>300</v>
      </c>
      <c r="D44" s="60">
        <f>C44*12</f>
        <v>3600</v>
      </c>
      <c r="E44" s="59"/>
      <c r="F44" s="59"/>
    </row>
    <row r="45" spans="1:6" ht="12.75">
      <c r="A45" s="57"/>
      <c r="B45" s="34" t="s">
        <v>63</v>
      </c>
      <c r="C45" s="60">
        <v>150</v>
      </c>
      <c r="D45" s="60">
        <f>C45*12</f>
        <v>1800</v>
      </c>
      <c r="E45" s="59"/>
      <c r="F45" s="59"/>
    </row>
    <row r="46" spans="1:6" ht="12.75">
      <c r="A46" s="57"/>
      <c r="B46" s="51" t="s">
        <v>64</v>
      </c>
      <c r="C46" s="60"/>
      <c r="D46" s="60"/>
      <c r="E46" s="59"/>
      <c r="F46" s="59"/>
    </row>
    <row r="47" spans="1:6" ht="12.75">
      <c r="A47" s="57"/>
      <c r="B47" s="34" t="s">
        <v>65</v>
      </c>
      <c r="C47" s="62">
        <v>10000</v>
      </c>
      <c r="D47" s="62">
        <f>C47</f>
        <v>10000</v>
      </c>
      <c r="E47" s="59"/>
      <c r="F47" s="59"/>
    </row>
    <row r="48" spans="1:6" ht="12.75">
      <c r="A48" s="57"/>
      <c r="B48" s="34" t="s">
        <v>66</v>
      </c>
      <c r="C48" s="60">
        <v>650</v>
      </c>
      <c r="D48" s="60">
        <f>C48*12</f>
        <v>7800</v>
      </c>
      <c r="E48" s="59"/>
      <c r="F48" s="59"/>
    </row>
    <row r="49" spans="1:6" ht="12.75">
      <c r="A49" s="57"/>
      <c r="B49" s="34" t="s">
        <v>67</v>
      </c>
      <c r="C49" s="60">
        <v>1950</v>
      </c>
      <c r="D49" s="60">
        <f>C49*12</f>
        <v>23400</v>
      </c>
      <c r="E49" s="59"/>
      <c r="F49" s="59"/>
    </row>
    <row r="50" spans="1:6" ht="12.75">
      <c r="A50" s="57"/>
      <c r="B50" s="34" t="s">
        <v>68</v>
      </c>
      <c r="C50" s="60">
        <v>1950</v>
      </c>
      <c r="D50" s="60">
        <f>C50*12</f>
        <v>23400</v>
      </c>
      <c r="E50" s="59"/>
      <c r="F50" s="59"/>
    </row>
    <row r="51" spans="1:6" ht="12.75">
      <c r="A51" s="57"/>
      <c r="B51" s="34" t="s">
        <v>69</v>
      </c>
      <c r="C51" s="60">
        <v>350</v>
      </c>
      <c r="D51" s="60">
        <f>C51*12</f>
        <v>4200</v>
      </c>
      <c r="E51" s="59"/>
      <c r="F51" s="59"/>
    </row>
    <row r="52" spans="1:5" ht="12" customHeight="1">
      <c r="A52" s="57"/>
      <c r="B52" s="60" t="s">
        <v>70</v>
      </c>
      <c r="C52" s="58">
        <f>SUM(C43:C51)</f>
        <v>15350</v>
      </c>
      <c r="D52" s="58">
        <f>SUM(D43:D51)</f>
        <v>74200</v>
      </c>
      <c r="E52" s="63"/>
    </row>
    <row r="53" spans="1:5" ht="40.5" customHeight="1">
      <c r="A53" s="57"/>
      <c r="B53" s="65" t="s">
        <v>71</v>
      </c>
      <c r="C53" s="65"/>
      <c r="D53" s="65"/>
      <c r="E53" s="65"/>
    </row>
    <row r="54" spans="1:6" ht="12.75">
      <c r="A54" s="57" t="s">
        <v>87</v>
      </c>
      <c r="B54" s="57"/>
      <c r="C54" s="67"/>
      <c r="D54" s="59"/>
      <c r="E54" s="59"/>
      <c r="F54" s="59"/>
    </row>
    <row r="55" spans="1:6" ht="12.75">
      <c r="A55" s="68"/>
      <c r="B55" s="68"/>
      <c r="C55" s="67"/>
      <c r="D55" s="67"/>
      <c r="E55" s="67"/>
      <c r="F55" s="67"/>
    </row>
    <row r="56" spans="1:6" ht="12.75">
      <c r="A56" s="68"/>
      <c r="B56" s="68"/>
      <c r="C56" s="67"/>
      <c r="D56" s="67"/>
      <c r="E56" s="67"/>
      <c r="F56" s="67"/>
    </row>
    <row r="57" spans="1:6" ht="12.75">
      <c r="A57" s="68"/>
      <c r="B57" s="68"/>
      <c r="C57" s="67"/>
      <c r="D57" s="67"/>
      <c r="E57" s="67"/>
      <c r="F57" s="67"/>
    </row>
    <row r="58" spans="1:6" ht="12.75">
      <c r="A58" s="68"/>
      <c r="B58" s="68"/>
      <c r="C58" s="67"/>
      <c r="D58" s="67"/>
      <c r="E58" s="67"/>
      <c r="F58" s="67"/>
    </row>
    <row r="59" spans="1:6" ht="12.75">
      <c r="A59" s="68"/>
      <c r="B59" s="68"/>
      <c r="C59" s="67"/>
      <c r="D59" s="67"/>
      <c r="E59" s="67"/>
      <c r="F59" s="67"/>
    </row>
    <row r="60" spans="1:6" s="63" customFormat="1" ht="12.75">
      <c r="A60" s="68"/>
      <c r="B60" s="68"/>
      <c r="C60" s="67"/>
      <c r="D60" s="67"/>
      <c r="E60" s="67"/>
      <c r="F60" s="67"/>
    </row>
    <row r="61" spans="1:6" s="63" customFormat="1" ht="12.75">
      <c r="A61" s="68"/>
      <c r="B61" s="68"/>
      <c r="C61" s="67"/>
      <c r="D61" s="67"/>
      <c r="E61" s="67"/>
      <c r="F61" s="67"/>
    </row>
    <row r="62" spans="1:6" s="63" customFormat="1" ht="12.75">
      <c r="A62" s="68"/>
      <c r="B62" s="68"/>
      <c r="C62" s="67"/>
      <c r="D62" s="67"/>
      <c r="E62" s="67"/>
      <c r="F62" s="67"/>
    </row>
    <row r="63" spans="1:6" s="63" customFormat="1" ht="12.75">
      <c r="A63" s="68"/>
      <c r="B63" s="68"/>
      <c r="C63" s="67"/>
      <c r="D63" s="67"/>
      <c r="E63" s="67"/>
      <c r="F63" s="67"/>
    </row>
    <row r="64" spans="1:6" s="63" customFormat="1" ht="12.75">
      <c r="A64" s="68"/>
      <c r="B64" s="68"/>
      <c r="C64" s="67"/>
      <c r="D64" s="67"/>
      <c r="E64" s="67"/>
      <c r="F64" s="67"/>
    </row>
    <row r="65" spans="1:6" s="63" customFormat="1" ht="12.75">
      <c r="A65" s="68"/>
      <c r="B65" s="68"/>
      <c r="C65" s="67"/>
      <c r="D65" s="67"/>
      <c r="E65" s="67"/>
      <c r="F65" s="67"/>
    </row>
    <row r="66" spans="1:6" s="63" customFormat="1" ht="12.75">
      <c r="A66" s="1"/>
      <c r="B66" s="1"/>
      <c r="C66" s="67"/>
      <c r="D66" s="67"/>
      <c r="E66" s="67"/>
      <c r="F66" s="67"/>
    </row>
    <row r="67" spans="1:6" s="63" customFormat="1" ht="12.75">
      <c r="A67" s="1"/>
      <c r="B67" s="1"/>
      <c r="C67" s="67"/>
      <c r="D67" s="67"/>
      <c r="E67" s="67"/>
      <c r="F67" s="67"/>
    </row>
    <row r="68" spans="1:6" s="63" customFormat="1" ht="12.75">
      <c r="A68" s="1"/>
      <c r="B68" s="1"/>
      <c r="C68" s="67"/>
      <c r="D68" s="67"/>
      <c r="E68" s="67"/>
      <c r="F68" s="67"/>
    </row>
    <row r="69" spans="1:6" s="63" customFormat="1" ht="12.75">
      <c r="A69" s="1"/>
      <c r="B69" s="1"/>
      <c r="C69" s="67"/>
      <c r="D69" s="67"/>
      <c r="E69" s="67"/>
      <c r="F69" s="67"/>
    </row>
    <row r="70" spans="1:6" s="63" customFormat="1" ht="12.75">
      <c r="A70" s="1"/>
      <c r="B70" s="1"/>
      <c r="C70" s="67"/>
      <c r="D70" s="67"/>
      <c r="E70" s="67"/>
      <c r="F70" s="67"/>
    </row>
    <row r="71" spans="1:6" s="63" customFormat="1" ht="12.75">
      <c r="A71" s="1"/>
      <c r="B71" s="1"/>
      <c r="C71" s="67"/>
      <c r="D71" s="67"/>
      <c r="E71" s="67"/>
      <c r="F71" s="67"/>
    </row>
    <row r="72" spans="1:6" s="63" customFormat="1" ht="12.75">
      <c r="A72" s="1"/>
      <c r="B72" s="1"/>
      <c r="C72" s="67"/>
      <c r="D72" s="67"/>
      <c r="E72" s="67"/>
      <c r="F72" s="67"/>
    </row>
    <row r="73" spans="1:6" s="63" customFormat="1" ht="12.75">
      <c r="A73" s="1"/>
      <c r="B73" s="1"/>
      <c r="C73" s="67"/>
      <c r="D73" s="67"/>
      <c r="E73" s="67"/>
      <c r="F73" s="67"/>
    </row>
    <row r="74" spans="1:6" s="63" customFormat="1" ht="12.75">
      <c r="A74" s="1"/>
      <c r="B74" s="1"/>
      <c r="C74" s="67"/>
      <c r="D74" s="67"/>
      <c r="E74" s="67"/>
      <c r="F74" s="67"/>
    </row>
    <row r="75" spans="1:6" s="63" customFormat="1" ht="12.75">
      <c r="A75" s="1"/>
      <c r="B75" s="1"/>
      <c r="C75" s="67"/>
      <c r="D75" s="67"/>
      <c r="E75" s="67"/>
      <c r="F75" s="67"/>
    </row>
    <row r="76" spans="1:6" s="63" customFormat="1" ht="12.75">
      <c r="A76" s="1"/>
      <c r="B76" s="1"/>
      <c r="C76" s="67"/>
      <c r="D76" s="67"/>
      <c r="E76" s="67"/>
      <c r="F76" s="67"/>
    </row>
    <row r="77" spans="1:6" s="63" customFormat="1" ht="12.75">
      <c r="A77" s="1"/>
      <c r="B77" s="1"/>
      <c r="C77" s="67"/>
      <c r="D77" s="67"/>
      <c r="E77" s="67"/>
      <c r="F77" s="67"/>
    </row>
    <row r="78" spans="1:6" s="63" customFormat="1" ht="12.75">
      <c r="A78" s="1"/>
      <c r="B78" s="1"/>
      <c r="C78" s="67"/>
      <c r="D78" s="67"/>
      <c r="E78" s="67"/>
      <c r="F78" s="67"/>
    </row>
    <row r="79" spans="1:6" s="63" customFormat="1" ht="12.75">
      <c r="A79" s="1"/>
      <c r="B79" s="1"/>
      <c r="C79" s="67"/>
      <c r="D79" s="67"/>
      <c r="E79" s="67"/>
      <c r="F79" s="67"/>
    </row>
    <row r="80" spans="1:6" s="63" customFormat="1" ht="12.75">
      <c r="A80" s="1"/>
      <c r="B80" s="1"/>
      <c r="C80" s="67"/>
      <c r="D80" s="67"/>
      <c r="E80" s="67"/>
      <c r="F80" s="67"/>
    </row>
    <row r="81" spans="1:6" s="63" customFormat="1" ht="12.75">
      <c r="A81" s="1"/>
      <c r="B81" s="1"/>
      <c r="C81" s="67"/>
      <c r="D81" s="67"/>
      <c r="E81" s="67"/>
      <c r="F81" s="67"/>
    </row>
    <row r="82" spans="1:6" s="63" customFormat="1" ht="12.75">
      <c r="A82" s="1"/>
      <c r="B82" s="1"/>
      <c r="C82" s="67"/>
      <c r="D82" s="67"/>
      <c r="E82" s="67"/>
      <c r="F82" s="67"/>
    </row>
    <row r="83" spans="1:6" s="63" customFormat="1" ht="12.75">
      <c r="A83" s="1"/>
      <c r="B83" s="1"/>
      <c r="C83" s="67"/>
      <c r="D83" s="67"/>
      <c r="E83" s="67"/>
      <c r="F83" s="67"/>
    </row>
    <row r="84" spans="1:6" s="63" customFormat="1" ht="12.75">
      <c r="A84" s="1"/>
      <c r="B84" s="1"/>
      <c r="C84" s="67"/>
      <c r="D84" s="67"/>
      <c r="E84" s="67"/>
      <c r="F84" s="67"/>
    </row>
    <row r="85" spans="1:6" s="63" customFormat="1" ht="12.75">
      <c r="A85" s="1"/>
      <c r="B85" s="1"/>
      <c r="C85" s="67"/>
      <c r="D85" s="67"/>
      <c r="E85" s="67"/>
      <c r="F85" s="67"/>
    </row>
    <row r="86" spans="1:6" s="63" customFormat="1" ht="12.75">
      <c r="A86" s="1"/>
      <c r="B86" s="1"/>
      <c r="C86" s="67"/>
      <c r="D86" s="67"/>
      <c r="E86" s="67"/>
      <c r="F86" s="67"/>
    </row>
    <row r="87" spans="1:6" s="63" customFormat="1" ht="12.75">
      <c r="A87" s="1"/>
      <c r="B87" s="1"/>
      <c r="C87" s="67"/>
      <c r="D87" s="67"/>
      <c r="E87" s="67"/>
      <c r="F87" s="67"/>
    </row>
    <row r="88" spans="1:6" s="63" customFormat="1" ht="12.75">
      <c r="A88" s="1"/>
      <c r="B88" s="1"/>
      <c r="C88" s="67"/>
      <c r="D88" s="67"/>
      <c r="E88" s="67"/>
      <c r="F88" s="67"/>
    </row>
    <row r="89" spans="1:6" s="63" customFormat="1" ht="12.75">
      <c r="A89" s="1"/>
      <c r="B89" s="1"/>
      <c r="C89" s="67"/>
      <c r="D89" s="67"/>
      <c r="E89" s="67"/>
      <c r="F89" s="67"/>
    </row>
    <row r="90" spans="1:6" s="63" customFormat="1" ht="12.75">
      <c r="A90" s="1"/>
      <c r="B90" s="1"/>
      <c r="C90" s="67"/>
      <c r="D90" s="67"/>
      <c r="E90" s="67"/>
      <c r="F90" s="67"/>
    </row>
    <row r="91" spans="1:6" s="63" customFormat="1" ht="12.75">
      <c r="A91" s="1"/>
      <c r="B91" s="1"/>
      <c r="C91" s="67"/>
      <c r="D91" s="67"/>
      <c r="E91" s="67"/>
      <c r="F91" s="67"/>
    </row>
    <row r="92" spans="1:6" s="63" customFormat="1" ht="12.75">
      <c r="A92" s="1"/>
      <c r="B92" s="1"/>
      <c r="C92" s="67"/>
      <c r="D92" s="67"/>
      <c r="E92" s="67"/>
      <c r="F92" s="67"/>
    </row>
    <row r="93" spans="1:6" s="63" customFormat="1" ht="12.75">
      <c r="A93" s="1"/>
      <c r="B93" s="1"/>
      <c r="C93" s="67"/>
      <c r="D93" s="67"/>
      <c r="E93" s="67"/>
      <c r="F93" s="67"/>
    </row>
    <row r="94" spans="1:6" s="63" customFormat="1" ht="12.75">
      <c r="A94" s="1"/>
      <c r="B94" s="1"/>
      <c r="C94" s="67"/>
      <c r="D94" s="67"/>
      <c r="E94" s="67"/>
      <c r="F94" s="67"/>
    </row>
    <row r="95" spans="1:6" s="63" customFormat="1" ht="12.75">
      <c r="A95" s="1"/>
      <c r="B95" s="1"/>
      <c r="C95" s="67"/>
      <c r="D95" s="67"/>
      <c r="E95" s="67"/>
      <c r="F95" s="67"/>
    </row>
    <row r="96" spans="1:6" s="63" customFormat="1" ht="12.75">
      <c r="A96" s="1"/>
      <c r="B96" s="1"/>
      <c r="C96" s="67"/>
      <c r="D96" s="67"/>
      <c r="E96" s="67"/>
      <c r="F96" s="67"/>
    </row>
    <row r="97" spans="1:6" s="63" customFormat="1" ht="12.75">
      <c r="A97" s="1"/>
      <c r="B97" s="1"/>
      <c r="C97" s="1"/>
      <c r="D97" s="67"/>
      <c r="E97" s="67"/>
      <c r="F97" s="67"/>
    </row>
    <row r="98" spans="1:6" s="63" customFormat="1" ht="12.75">
      <c r="A98" s="1"/>
      <c r="B98" s="1"/>
      <c r="C98" s="1"/>
      <c r="D98" s="67"/>
      <c r="E98" s="67"/>
      <c r="F98" s="67"/>
    </row>
    <row r="99" spans="1:6" s="63" customFormat="1" ht="12.75">
      <c r="A99" s="1"/>
      <c r="B99" s="1"/>
      <c r="C99" s="1"/>
      <c r="D99" s="67"/>
      <c r="E99" s="67"/>
      <c r="F99" s="67"/>
    </row>
    <row r="100" spans="1:6" s="63" customFormat="1" ht="12.75">
      <c r="A100" s="1"/>
      <c r="B100" s="1"/>
      <c r="C100" s="1"/>
      <c r="D100" s="67"/>
      <c r="E100" s="67"/>
      <c r="F100" s="67"/>
    </row>
    <row r="101" spans="1:6" s="63" customFormat="1" ht="12.75">
      <c r="A101" s="1"/>
      <c r="B101" s="1"/>
      <c r="C101" s="1"/>
      <c r="D101" s="67"/>
      <c r="E101" s="67"/>
      <c r="F101" s="67"/>
    </row>
  </sheetData>
  <sheetProtection selectLockedCells="1" selectUnlockedCells="1"/>
  <mergeCells count="12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B53:E5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2021-03-10T07:31:01Z</cp:lastPrinted>
  <dcterms:modified xsi:type="dcterms:W3CDTF">2021-03-10T09:18:05Z</dcterms:modified>
  <cp:category/>
  <cp:version/>
  <cp:contentType/>
  <cp:contentStatus/>
  <cp:revision>18</cp:revision>
</cp:coreProperties>
</file>