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5"/>
  </bookViews>
  <sheets>
    <sheet name="пример" sheetId="1" r:id="rId1"/>
    <sheet name="Лист24" sheetId="2" state="hidden" r:id="rId2"/>
    <sheet name="Лист25" sheetId="3" state="hidden" r:id="rId3"/>
    <sheet name="23.11.2020" sheetId="4" r:id="rId4"/>
    <sheet name="24.11.2020" sheetId="5" r:id="rId5"/>
    <sheet name="09.03.2021" sheetId="6" r:id="rId6"/>
  </sheets>
  <definedNames/>
  <calcPr fullCalcOnLoad="1"/>
</workbook>
</file>

<file path=xl/sharedStrings.xml><?xml version="1.0" encoding="utf-8"?>
<sst xmlns="http://schemas.openxmlformats.org/spreadsheetml/2006/main" count="309" uniqueCount="108">
  <si>
    <t>Утвержден общим собранием собственников</t>
  </si>
  <si>
    <t xml:space="preserve">План работ и услуг по содержанию и ремонту общего имущества МКД на 2019 год по адресу:                                          А. Петрова, № 266                                                  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</si>
  <si>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</si>
  <si>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</si>
  <si>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</si>
  <si>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</si>
  <si>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</si>
  <si>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Сумма задолженности МКД за ресурсы</t>
  </si>
  <si>
    <t>Количество лифтов</t>
  </si>
  <si>
    <t>Тариф на содержание</t>
  </si>
  <si>
    <t>Прочие доходы дома</t>
  </si>
  <si>
    <t>Годовой доход МКД</t>
  </si>
  <si>
    <t>1</t>
  </si>
  <si>
    <t xml:space="preserve"> Обслуживанию  общего имущества МКД </t>
  </si>
  <si>
    <t>сумма в месяц, руб</t>
  </si>
  <si>
    <t>План</t>
  </si>
  <si>
    <t>За счет средств текущего содержания жилья (ТСЖ)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</si>
  <si>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</si>
  <si>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</si>
  <si>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</si>
  <si>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</si>
  <si>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1.2</t>
  </si>
  <si>
    <t xml:space="preserve">Услуги аварийно-диспетчерской службы, в тч. </t>
  </si>
  <si>
    <t>1.3</t>
  </si>
  <si>
    <t>Снятие показаний общедомового прибора учета</t>
  </si>
  <si>
    <t>1.4</t>
  </si>
  <si>
    <t>Страхование лифтов</t>
  </si>
  <si>
    <t>1.5</t>
  </si>
  <si>
    <t>Дератизация подвального помещения</t>
  </si>
  <si>
    <t>1.6</t>
  </si>
  <si>
    <t>Дезинсекция подвального помещения</t>
  </si>
  <si>
    <t>1.7</t>
  </si>
  <si>
    <t xml:space="preserve">Услуги по управлению многоквартирным домом (12%) </t>
  </si>
  <si>
    <t>1.8</t>
  </si>
  <si>
    <t>Сборы за обслуживание системой "Город" и ООО "Вычислительный центр ЖКХ"  (0,9%)</t>
  </si>
  <si>
    <t>1.9</t>
  </si>
  <si>
    <t>Обслуживанеие Банком (2,5%)</t>
  </si>
  <si>
    <t>1.10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</si>
  <si>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</si>
  <si>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</si>
  <si>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</si>
  <si>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2</t>
  </si>
  <si>
    <r>
      <t xml:space="preserve"> </t>
    </r>
    <r>
      <rPr>
        <b/>
        <i/>
        <sz val="10"/>
        <rFont val="Times New Roman"/>
        <family val="1"/>
      </rPr>
      <t xml:space="preserve">Текущий ремонт  общего имущества МКД </t>
    </r>
  </si>
  <si>
    <t>2.1</t>
  </si>
  <si>
    <t>Диагностика лифтового оборудования 1-6 подъезды</t>
  </si>
  <si>
    <t>2.2</t>
  </si>
  <si>
    <t>Установка цокольных окон шт 29</t>
  </si>
  <si>
    <t>2.3</t>
  </si>
  <si>
    <t>Промывка, опресовка ОС</t>
  </si>
  <si>
    <t>2.4</t>
  </si>
  <si>
    <t>Установка скамеек 3 шт</t>
  </si>
  <si>
    <t>2.5</t>
  </si>
  <si>
    <t>Спил, санитарная обрезка</t>
  </si>
  <si>
    <t>2.6</t>
  </si>
  <si>
    <t>Зазыпка погребов 7 шт</t>
  </si>
  <si>
    <t>2.7</t>
  </si>
  <si>
    <t>Ремонт отмостки</t>
  </si>
  <si>
    <t>2.8</t>
  </si>
  <si>
    <t>Косметический ремонт входов с 1-6 подъезды</t>
  </si>
  <si>
    <t>2.9.</t>
  </si>
  <si>
    <t>Замена контейнера</t>
  </si>
  <si>
    <t>3.0.</t>
  </si>
  <si>
    <t>Замена запорной арматуры</t>
  </si>
  <si>
    <t>3.1.</t>
  </si>
  <si>
    <t>Ремонт межпанельных швов по заявкам</t>
  </si>
  <si>
    <t>3.2.</t>
  </si>
  <si>
    <t>Ремонт кровли, балконных плит</t>
  </si>
  <si>
    <t>3.3.</t>
  </si>
  <si>
    <t>Последиагностический ремонт лифтового оборудования</t>
  </si>
  <si>
    <t>3.4.</t>
  </si>
  <si>
    <t>Дезенфекция мусоростволов с побелкой мусорокамер (2раза)</t>
  </si>
  <si>
    <t>3.5.</t>
  </si>
  <si>
    <t>Очистка подвала, техэтажа</t>
  </si>
  <si>
    <t xml:space="preserve">итого работ по текущему ремонту: </t>
  </si>
  <si>
    <t>Рекомендуемый тариф</t>
  </si>
  <si>
    <t>Прочие доходы</t>
  </si>
  <si>
    <t>ПроДвижение</t>
  </si>
  <si>
    <t>Оранжевый слон</t>
  </si>
  <si>
    <t>Провайдеры:</t>
  </si>
  <si>
    <t>Подкорытова</t>
  </si>
  <si>
    <t>АО "ЭР-Телеком Холдинг"</t>
  </si>
  <si>
    <t>АО "КТТ"</t>
  </si>
  <si>
    <t>МТС</t>
  </si>
  <si>
    <t>ПАО "Ростелеком"</t>
  </si>
  <si>
    <t xml:space="preserve">ИТОГО </t>
  </si>
  <si>
    <t>ВНЕСЕНИЕ ДОПОЛНЕНИЙ В ПЛАН РАБОТ ПО ТЕКУЩЕМУ РЕМОНТУ МКД ПРОИЗВОДИТСЯ С 01.04.2019- 15.04.2019 ПО ИТОГАМ ГОДОВОГО ОТЧЕТА ЗА 2019 ГОД И УТВЕРЖДАЕТСЯ УПОЛНОМОЧЕННЫМ СОВЕТОМ МКД</t>
  </si>
  <si>
    <t>Начальник ПТО______________/Шабалина Д.В.</t>
  </si>
  <si>
    <t xml:space="preserve">План работ и услуг по содержанию и ремонту общего имущества МКД на 2021 год по адресу:                                          А. Петрова, № 266                                                  </t>
  </si>
  <si>
    <t>2.0</t>
  </si>
  <si>
    <t>поверка ОДПУ 1 шт</t>
  </si>
  <si>
    <t>промывка стволов мусорокамер</t>
  </si>
  <si>
    <t>ремонт мусорокамер</t>
  </si>
  <si>
    <t>Приобретение мусорных контейнеров</t>
  </si>
  <si>
    <t>освещение подъездов</t>
  </si>
  <si>
    <t>Остаток денежных средств на текущий ремонт МКД  с 2020 года</t>
  </si>
  <si>
    <t>АО "ТТК"</t>
  </si>
  <si>
    <t>ПАО «МТС»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</si>
  <si>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</si>
  <si>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Замена дверей мусорокамер</t>
  </si>
  <si>
    <t>Ремонт кровли по заявкам</t>
  </si>
  <si>
    <t>Приобретение мусорных контейнеров 2 шт</t>
  </si>
  <si>
    <t>Работы за счет экономии</t>
  </si>
  <si>
    <t>3.1</t>
  </si>
  <si>
    <t>Ремонт мусорокамер 6 шт</t>
  </si>
  <si>
    <t>3.2</t>
  </si>
  <si>
    <t>3.3</t>
  </si>
  <si>
    <t>ремонт подъездов № 1, 2, 3</t>
  </si>
  <si>
    <t>спил и обрезка деревьев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</si>
</sst>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0"/>
    <numFmt numFmtId="168" formatCode="000000"/>
  </numFmts>
  <fonts count="10">
    <font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4" fontId="2" fillId="0" borderId="0">
      <alignment/>
      <protection/>
    </xf>
  </cellStyleXfs>
  <cellXfs count="78">
    <xf numFmtId="164" fontId="0" fillId="0" borderId="0" xfId="0" applyAlignment="1">
      <alignment/>
    </xf>
    <xf numFmtId="164" fontId="3" fillId="0" borderId="0" xfId="21" applyFont="1" applyProtection="1">
      <alignment/>
      <protection/>
    </xf>
    <xf numFmtId="164" fontId="3" fillId="0" borderId="0" xfId="21" applyFont="1" applyBorder="1" applyAlignment="1" applyProtection="1">
      <alignment horizontal="right"/>
      <protection/>
    </xf>
    <xf numFmtId="164" fontId="4" fillId="0" borderId="0" xfId="21" applyFont="1" applyBorder="1" applyAlignment="1" applyProtection="1">
      <alignment horizontal="left" vertical="top" wrapText="1"/>
      <protection/>
    </xf>
    <xf numFmtId="166" fontId="4" fillId="0" borderId="1" xfId="21" applyNumberFormat="1" applyFont="1" applyBorder="1" applyAlignment="1" applyProtection="1">
      <alignment readingOrder="1"/>
      <protection/>
    </xf>
    <xf numFmtId="164" fontId="4" fillId="0" borderId="2" xfId="21" applyFont="1" applyBorder="1" applyAlignment="1" applyProtection="1">
      <alignment readingOrder="1"/>
      <protection/>
    </xf>
    <xf numFmtId="164" fontId="3" fillId="0" borderId="0" xfId="21" applyFont="1" applyBorder="1" applyAlignment="1" applyProtection="1">
      <alignment/>
      <protection/>
    </xf>
    <xf numFmtId="164" fontId="4" fillId="0" borderId="2" xfId="21" applyFont="1" applyBorder="1" applyAlignment="1" applyProtection="1">
      <alignment horizontal="left" readingOrder="1"/>
      <protection/>
    </xf>
    <xf numFmtId="164" fontId="3" fillId="0" borderId="0" xfId="21" applyFont="1" applyBorder="1" applyAlignment="1" applyProtection="1">
      <alignment horizontal="left"/>
      <protection/>
    </xf>
    <xf numFmtId="166" fontId="4" fillId="0" borderId="2" xfId="21" applyNumberFormat="1" applyFont="1" applyBorder="1" applyAlignment="1" applyProtection="1">
      <alignment readingOrder="1"/>
      <protection/>
    </xf>
    <xf numFmtId="164" fontId="4" fillId="0" borderId="3" xfId="21" applyFont="1" applyBorder="1" applyAlignment="1" applyProtection="1">
      <alignment horizontal="left" readingOrder="1"/>
      <protection/>
    </xf>
    <xf numFmtId="164" fontId="3" fillId="0" borderId="4" xfId="21" applyFont="1" applyBorder="1" applyAlignment="1" applyProtection="1">
      <alignment horizontal="left"/>
      <protection/>
    </xf>
    <xf numFmtId="164" fontId="3" fillId="0" borderId="5" xfId="21" applyFont="1" applyBorder="1" applyAlignment="1" applyProtection="1">
      <alignment horizontal="left"/>
      <protection/>
    </xf>
    <xf numFmtId="164" fontId="4" fillId="0" borderId="2" xfId="21" applyFont="1" applyBorder="1" applyAlignment="1" applyProtection="1">
      <alignment horizontal="left" vertical="center"/>
      <protection/>
    </xf>
    <xf numFmtId="165" fontId="4" fillId="0" borderId="3" xfId="21" applyNumberFormat="1" applyFont="1" applyBorder="1" applyAlignment="1" applyProtection="1">
      <alignment horizontal="left" vertical="center"/>
      <protection/>
    </xf>
    <xf numFmtId="165" fontId="4" fillId="0" borderId="4" xfId="21" applyNumberFormat="1" applyFont="1" applyBorder="1" applyAlignment="1" applyProtection="1">
      <alignment horizontal="left" vertical="center"/>
      <protection/>
    </xf>
    <xf numFmtId="165" fontId="4" fillId="0" borderId="5" xfId="21" applyNumberFormat="1" applyFont="1" applyBorder="1" applyAlignment="1" applyProtection="1">
      <alignment horizontal="left" vertical="center"/>
      <protection/>
    </xf>
    <xf numFmtId="164" fontId="4" fillId="0" borderId="0" xfId="21" applyFont="1" applyBorder="1" applyAlignment="1" applyProtection="1">
      <alignment horizontal="left" vertical="center"/>
      <protection/>
    </xf>
    <xf numFmtId="167" fontId="4" fillId="0" borderId="2" xfId="21" applyNumberFormat="1" applyFont="1" applyBorder="1" applyAlignment="1" applyProtection="1">
      <alignment horizontal="left" vertical="center"/>
      <protection/>
    </xf>
    <xf numFmtId="165" fontId="4" fillId="0" borderId="2" xfId="21" applyNumberFormat="1" applyFont="1" applyBorder="1" applyAlignment="1" applyProtection="1">
      <alignment horizontal="left" vertical="center"/>
      <protection/>
    </xf>
    <xf numFmtId="164" fontId="5" fillId="0" borderId="2" xfId="21" applyFont="1" applyFill="1" applyBorder="1" applyProtection="1">
      <alignment/>
      <protection/>
    </xf>
    <xf numFmtId="165" fontId="3" fillId="0" borderId="2" xfId="21" applyNumberFormat="1" applyFont="1" applyBorder="1" applyAlignment="1" applyProtection="1">
      <alignment horizontal="left"/>
      <protection/>
    </xf>
    <xf numFmtId="164" fontId="6" fillId="0" borderId="2" xfId="21" applyFont="1" applyBorder="1" applyProtection="1">
      <alignment/>
      <protection/>
    </xf>
    <xf numFmtId="164" fontId="3" fillId="0" borderId="2" xfId="21" applyFont="1" applyBorder="1" applyProtection="1">
      <alignment/>
      <protection/>
    </xf>
    <xf numFmtId="164" fontId="6" fillId="0" borderId="2" xfId="21" applyFont="1" applyBorder="1" applyAlignment="1" applyProtection="1">
      <alignment horizontal="left"/>
      <protection/>
    </xf>
    <xf numFmtId="166" fontId="7" fillId="0" borderId="2" xfId="21" applyNumberFormat="1" applyFont="1" applyBorder="1" applyAlignment="1" applyProtection="1">
      <alignment horizontal="center" vertical="center"/>
      <protection/>
    </xf>
    <xf numFmtId="166" fontId="4" fillId="0" borderId="2" xfId="21" applyNumberFormat="1" applyFont="1" applyBorder="1" applyAlignment="1" applyProtection="1">
      <alignment horizontal="center" vertical="center" wrapText="1" readingOrder="1"/>
      <protection/>
    </xf>
    <xf numFmtId="164" fontId="8" fillId="0" borderId="2" xfId="21" applyFont="1" applyBorder="1" applyAlignment="1" applyProtection="1">
      <alignment horizontal="center" vertical="center" wrapText="1" readingOrder="1"/>
      <protection/>
    </xf>
    <xf numFmtId="164" fontId="8" fillId="0" borderId="6" xfId="21" applyFont="1" applyBorder="1" applyAlignment="1" applyProtection="1">
      <alignment horizontal="center" vertical="center" wrapText="1" readingOrder="1"/>
      <protection/>
    </xf>
    <xf numFmtId="166" fontId="5" fillId="0" borderId="3" xfId="21" applyNumberFormat="1" applyFont="1" applyBorder="1" applyProtection="1">
      <alignment/>
      <protection/>
    </xf>
    <xf numFmtId="164" fontId="5" fillId="0" borderId="2" xfId="21" applyNumberFormat="1" applyFont="1" applyBorder="1" applyAlignment="1" applyProtection="1">
      <alignment wrapText="1"/>
      <protection/>
    </xf>
    <xf numFmtId="165" fontId="5" fillId="0" borderId="2" xfId="21" applyNumberFormat="1" applyFont="1" applyBorder="1" applyAlignment="1" applyProtection="1">
      <alignment horizontal="center"/>
      <protection/>
    </xf>
    <xf numFmtId="166" fontId="5" fillId="0" borderId="2" xfId="21" applyNumberFormat="1" applyFont="1" applyBorder="1" applyProtection="1">
      <alignment/>
      <protection/>
    </xf>
    <xf numFmtId="166" fontId="5" fillId="0" borderId="2" xfId="21" applyNumberFormat="1" applyFont="1" applyBorder="1" applyAlignment="1" applyProtection="1">
      <alignment wrapText="1"/>
      <protection/>
    </xf>
    <xf numFmtId="166" fontId="5" fillId="0" borderId="2" xfId="21" applyNumberFormat="1" applyFont="1" applyBorder="1" applyProtection="1">
      <alignment/>
      <protection locked="0"/>
    </xf>
    <xf numFmtId="165" fontId="5" fillId="0" borderId="2" xfId="21" applyNumberFormat="1" applyFont="1" applyBorder="1" applyAlignment="1" applyProtection="1">
      <alignment horizontal="center"/>
      <protection locked="0"/>
    </xf>
    <xf numFmtId="166" fontId="5" fillId="0" borderId="2" xfId="21" applyNumberFormat="1" applyFont="1" applyBorder="1" applyAlignment="1" applyProtection="1">
      <alignment wrapText="1"/>
      <protection locked="0"/>
    </xf>
    <xf numFmtId="164" fontId="5" fillId="0" borderId="0" xfId="21" applyFont="1" applyProtection="1">
      <alignment/>
      <protection/>
    </xf>
    <xf numFmtId="166" fontId="5" fillId="0" borderId="2" xfId="21" applyNumberFormat="1" applyFont="1" applyBorder="1" applyAlignment="1" applyProtection="1">
      <alignment vertical="center"/>
      <protection locked="0"/>
    </xf>
    <xf numFmtId="166" fontId="5" fillId="0" borderId="2" xfId="21" applyNumberFormat="1" applyFont="1" applyBorder="1" applyAlignment="1" applyProtection="1">
      <alignment vertical="center" wrapText="1"/>
      <protection locked="0"/>
    </xf>
    <xf numFmtId="165" fontId="5" fillId="0" borderId="2" xfId="21" applyNumberFormat="1" applyFont="1" applyBorder="1" applyAlignment="1" applyProtection="1">
      <alignment horizontal="center" vertical="center"/>
      <protection/>
    </xf>
    <xf numFmtId="165" fontId="5" fillId="0" borderId="2" xfId="21" applyNumberFormat="1" applyFont="1" applyBorder="1" applyAlignment="1" applyProtection="1">
      <alignment horizontal="center" vertical="center"/>
      <protection locked="0"/>
    </xf>
    <xf numFmtId="164" fontId="3" fillId="0" borderId="0" xfId="21" applyFont="1" applyAlignment="1" applyProtection="1">
      <alignment vertical="center"/>
      <protection/>
    </xf>
    <xf numFmtId="166" fontId="7" fillId="0" borderId="2" xfId="21" applyNumberFormat="1" applyFont="1" applyBorder="1" applyProtection="1">
      <alignment/>
      <protection locked="0"/>
    </xf>
    <xf numFmtId="165" fontId="7" fillId="0" borderId="2" xfId="21" applyNumberFormat="1" applyFont="1" applyBorder="1" applyAlignment="1" applyProtection="1">
      <alignment horizontal="center"/>
      <protection/>
    </xf>
    <xf numFmtId="164" fontId="6" fillId="0" borderId="0" xfId="21" applyFont="1" applyProtection="1">
      <alignment/>
      <protection/>
    </xf>
    <xf numFmtId="166" fontId="7" fillId="2" borderId="2" xfId="21" applyNumberFormat="1" applyFont="1" applyFill="1" applyBorder="1" applyAlignment="1" applyProtection="1">
      <alignment wrapText="1"/>
      <protection locked="0"/>
    </xf>
    <xf numFmtId="165" fontId="7" fillId="2" borderId="2" xfId="21" applyNumberFormat="1" applyFont="1" applyFill="1" applyBorder="1" applyAlignment="1" applyProtection="1">
      <alignment horizontal="center"/>
      <protection/>
    </xf>
    <xf numFmtId="166" fontId="7" fillId="0" borderId="2" xfId="21" applyNumberFormat="1" applyFont="1" applyBorder="1" applyAlignment="1" applyProtection="1">
      <alignment horizontal="center" vertical="center"/>
      <protection locked="0"/>
    </xf>
    <xf numFmtId="166" fontId="5" fillId="0" borderId="2" xfId="21" applyNumberFormat="1" applyFont="1" applyBorder="1" applyAlignment="1" applyProtection="1">
      <alignment horizontal="center" vertical="center" wrapText="1"/>
      <protection locked="0"/>
    </xf>
    <xf numFmtId="168" fontId="5" fillId="0" borderId="2" xfId="21" applyNumberFormat="1" applyFont="1" applyBorder="1" applyAlignment="1" applyProtection="1">
      <alignment wrapText="1"/>
      <protection/>
    </xf>
    <xf numFmtId="165" fontId="5" fillId="3" borderId="2" xfId="21" applyNumberFormat="1" applyFont="1" applyFill="1" applyBorder="1" applyAlignment="1" applyProtection="1">
      <alignment horizontal="center"/>
      <protection/>
    </xf>
    <xf numFmtId="165" fontId="5" fillId="0" borderId="7" xfId="21" applyNumberFormat="1" applyFont="1" applyFill="1" applyBorder="1" applyAlignment="1" applyProtection="1">
      <alignment horizontal="center"/>
      <protection/>
    </xf>
    <xf numFmtId="166" fontId="7" fillId="0" borderId="2" xfId="21" applyNumberFormat="1" applyFont="1" applyBorder="1" applyAlignment="1" applyProtection="1">
      <alignment wrapText="1"/>
      <protection/>
    </xf>
    <xf numFmtId="165" fontId="7" fillId="0" borderId="2" xfId="21" applyNumberFormat="1" applyFont="1" applyBorder="1" applyAlignment="1" applyProtection="1">
      <alignment horizontal="center" vertical="center"/>
      <protection/>
    </xf>
    <xf numFmtId="165" fontId="9" fillId="0" borderId="2" xfId="21" applyNumberFormat="1" applyFont="1" applyBorder="1" applyProtection="1">
      <alignment/>
      <protection/>
    </xf>
    <xf numFmtId="164" fontId="9" fillId="0" borderId="0" xfId="21" applyFont="1" applyProtection="1">
      <alignment/>
      <protection/>
    </xf>
    <xf numFmtId="166" fontId="5" fillId="0" borderId="0" xfId="21" applyNumberFormat="1" applyFont="1" applyProtection="1">
      <alignment/>
      <protection/>
    </xf>
    <xf numFmtId="165" fontId="7" fillId="0" borderId="2" xfId="21" applyNumberFormat="1" applyFont="1" applyBorder="1" applyProtection="1">
      <alignment/>
      <protection/>
    </xf>
    <xf numFmtId="165" fontId="5" fillId="0" borderId="0" xfId="21" applyNumberFormat="1" applyFont="1" applyProtection="1">
      <alignment/>
      <protection/>
    </xf>
    <xf numFmtId="165" fontId="5" fillId="0" borderId="2" xfId="21" applyNumberFormat="1" applyFont="1" applyBorder="1" applyProtection="1">
      <alignment/>
      <protection/>
    </xf>
    <xf numFmtId="165" fontId="5" fillId="0" borderId="2" xfId="21" applyNumberFormat="1" applyFont="1" applyBorder="1" applyAlignment="1" applyProtection="1">
      <alignment horizontal="right"/>
      <protection/>
    </xf>
    <xf numFmtId="164" fontId="3" fillId="0" borderId="0" xfId="21" applyFont="1" applyBorder="1" applyProtection="1">
      <alignment/>
      <protection/>
    </xf>
    <xf numFmtId="165" fontId="5" fillId="0" borderId="6" xfId="21" applyNumberFormat="1" applyFont="1" applyBorder="1" applyAlignment="1" applyProtection="1">
      <alignment/>
      <protection/>
    </xf>
    <xf numFmtId="165" fontId="7" fillId="0" borderId="8" xfId="21" applyNumberFormat="1" applyFont="1" applyBorder="1" applyAlignment="1" applyProtection="1">
      <alignment wrapText="1"/>
      <protection/>
    </xf>
    <xf numFmtId="166" fontId="5" fillId="0" borderId="0" xfId="21" applyNumberFormat="1" applyFont="1" applyAlignment="1" applyProtection="1">
      <alignment horizontal="left"/>
      <protection/>
    </xf>
    <xf numFmtId="165" fontId="3" fillId="0" borderId="0" xfId="21" applyNumberFormat="1" applyFont="1" applyProtection="1">
      <alignment/>
      <protection/>
    </xf>
    <xf numFmtId="166" fontId="3" fillId="0" borderId="0" xfId="21" applyNumberFormat="1" applyFont="1" applyProtection="1">
      <alignment/>
      <protection/>
    </xf>
    <xf numFmtId="164" fontId="2" fillId="0" borderId="0" xfId="21">
      <alignment/>
      <protection/>
    </xf>
    <xf numFmtId="165" fontId="1" fillId="0" borderId="0" xfId="20" applyFill="1" applyBorder="1" applyAlignment="1" applyProtection="1">
      <alignment/>
      <protection/>
    </xf>
    <xf numFmtId="166" fontId="5" fillId="4" borderId="2" xfId="21" applyNumberFormat="1" applyFont="1" applyFill="1" applyBorder="1" applyAlignment="1" applyProtection="1">
      <alignment wrapText="1"/>
      <protection locked="0"/>
    </xf>
    <xf numFmtId="165" fontId="5" fillId="4" borderId="2" xfId="21" applyNumberFormat="1" applyFont="1" applyFill="1" applyBorder="1" applyAlignment="1" applyProtection="1">
      <alignment horizontal="center"/>
      <protection locked="0"/>
    </xf>
    <xf numFmtId="166" fontId="7" fillId="2" borderId="2" xfId="21" applyNumberFormat="1" applyFont="1" applyFill="1" applyBorder="1" applyAlignment="1" applyProtection="1">
      <alignment horizontal="left" vertical="center" wrapText="1"/>
      <protection locked="0"/>
    </xf>
    <xf numFmtId="165" fontId="5" fillId="0" borderId="9" xfId="21" applyNumberFormat="1" applyFont="1" applyBorder="1" applyProtection="1">
      <alignment/>
      <protection/>
    </xf>
    <xf numFmtId="165" fontId="7" fillId="0" borderId="8" xfId="21" applyNumberFormat="1" applyFont="1" applyBorder="1" applyAlignment="1" applyProtection="1">
      <alignment horizontal="left" vertical="top" wrapText="1"/>
      <protection/>
    </xf>
    <xf numFmtId="166" fontId="7" fillId="0" borderId="2" xfId="21" applyNumberFormat="1" applyFont="1" applyFill="1" applyBorder="1" applyAlignment="1" applyProtection="1">
      <alignment horizontal="left" vertical="center" wrapText="1"/>
      <protection locked="0"/>
    </xf>
    <xf numFmtId="165" fontId="7" fillId="0" borderId="2" xfId="21" applyNumberFormat="1" applyFont="1" applyFill="1" applyBorder="1" applyAlignment="1" applyProtection="1">
      <alignment horizontal="center"/>
      <protection/>
    </xf>
    <xf numFmtId="165" fontId="5" fillId="3" borderId="2" xfId="21" applyNumberFormat="1" applyFont="1" applyFill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ReportCell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9525</xdr:rowOff>
    </xdr:to>
    <xdr:sp>
      <xdr:nvSpPr>
        <xdr:cNvPr id="1" name="Text Box 1"/>
        <xdr:cNvSpPr>
          <a:spLocks/>
        </xdr:cNvSpPr>
      </xdr:nvSpPr>
      <xdr:spPr>
        <a:xfrm>
          <a:off x="6419850" y="1476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9525</xdr:rowOff>
    </xdr:to>
    <xdr:sp>
      <xdr:nvSpPr>
        <xdr:cNvPr id="2" name="Text Box 1"/>
        <xdr:cNvSpPr>
          <a:spLocks/>
        </xdr:cNvSpPr>
      </xdr:nvSpPr>
      <xdr:spPr>
        <a:xfrm>
          <a:off x="6419850" y="14763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38100</xdr:rowOff>
    </xdr:to>
    <xdr:sp>
      <xdr:nvSpPr>
        <xdr:cNvPr id="1" name="Text Box 1"/>
        <xdr:cNvSpPr>
          <a:spLocks/>
        </xdr:cNvSpPr>
      </xdr:nvSpPr>
      <xdr:spPr>
        <a:xfrm>
          <a:off x="6486525" y="1485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38100</xdr:rowOff>
    </xdr:to>
    <xdr:sp>
      <xdr:nvSpPr>
        <xdr:cNvPr id="2" name="Text Box 1"/>
        <xdr:cNvSpPr>
          <a:spLocks/>
        </xdr:cNvSpPr>
      </xdr:nvSpPr>
      <xdr:spPr>
        <a:xfrm>
          <a:off x="6486525" y="1485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38100</xdr:rowOff>
    </xdr:to>
    <xdr:sp>
      <xdr:nvSpPr>
        <xdr:cNvPr id="1" name="Text Box 1"/>
        <xdr:cNvSpPr>
          <a:spLocks/>
        </xdr:cNvSpPr>
      </xdr:nvSpPr>
      <xdr:spPr>
        <a:xfrm>
          <a:off x="6486525" y="1485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38100</xdr:rowOff>
    </xdr:to>
    <xdr:sp>
      <xdr:nvSpPr>
        <xdr:cNvPr id="2" name="Text Box 1"/>
        <xdr:cNvSpPr>
          <a:spLocks/>
        </xdr:cNvSpPr>
      </xdr:nvSpPr>
      <xdr:spPr>
        <a:xfrm>
          <a:off x="6486525" y="1485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38100</xdr:rowOff>
    </xdr:to>
    <xdr:sp>
      <xdr:nvSpPr>
        <xdr:cNvPr id="1" name="Text Box 1"/>
        <xdr:cNvSpPr>
          <a:spLocks/>
        </xdr:cNvSpPr>
      </xdr:nvSpPr>
      <xdr:spPr>
        <a:xfrm>
          <a:off x="6486525" y="1485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38100</xdr:rowOff>
    </xdr:to>
    <xdr:sp>
      <xdr:nvSpPr>
        <xdr:cNvPr id="2" name="Text Box 1"/>
        <xdr:cNvSpPr>
          <a:spLocks/>
        </xdr:cNvSpPr>
      </xdr:nvSpPr>
      <xdr:spPr>
        <a:xfrm>
          <a:off x="6486525" y="1485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workbookViewId="0" topLeftCell="A13">
      <selection activeCell="B32" sqref="B32"/>
    </sheetView>
  </sheetViews>
  <sheetFormatPr defaultColWidth="9.140625" defaultRowHeight="12.75"/>
  <cols>
    <col min="1" max="1" width="4.140625" style="1" customWidth="1"/>
    <col min="2" max="2" width="42.140625" style="1" customWidth="1"/>
    <col min="3" max="3" width="10.57421875" style="1" customWidth="1"/>
    <col min="4" max="4" width="7.57421875" style="1" customWidth="1"/>
    <col min="5" max="5" width="15.28125" style="1" customWidth="1"/>
    <col min="6" max="6" width="16.140625" style="1" customWidth="1"/>
    <col min="7" max="7" width="11.140625" style="1" customWidth="1"/>
    <col min="8" max="8" width="13.00390625" style="1" customWidth="1"/>
    <col min="9" max="16384" width="8.8515625" style="1" customWidth="1"/>
  </cols>
  <sheetData>
    <row r="1" spans="2:3" ht="12.75">
      <c r="B1" s="2" t="s">
        <v>0</v>
      </c>
      <c r="C1" s="2"/>
    </row>
    <row r="2" spans="1:6" ht="27.75" customHeight="1">
      <c r="A2" s="3" t="s">
        <v>1</v>
      </c>
      <c r="B2" s="3"/>
      <c r="C2" s="3"/>
      <c r="D2" s="3"/>
      <c r="E2" s="3"/>
      <c r="F2" s="3"/>
    </row>
    <row r="3" spans="2:6" ht="12.75">
      <c r="B3" s="4" t="s">
        <v>2</v>
      </c>
      <c r="C3" s="5" t="s">
        <v>3</v>
      </c>
      <c r="D3" s="5"/>
      <c r="E3" s="5"/>
      <c r="F3" s="6"/>
    </row>
    <row r="4" spans="2:6" ht="12.75">
      <c r="B4" s="4" t="s">
        <v>4</v>
      </c>
      <c r="C4" s="7">
        <v>6</v>
      </c>
      <c r="D4" s="7"/>
      <c r="E4" s="7"/>
      <c r="F4" s="8"/>
    </row>
    <row r="5" spans="2:6" ht="12.75">
      <c r="B5" s="9" t="s">
        <v>5</v>
      </c>
      <c r="C5" s="7">
        <v>11188.2</v>
      </c>
      <c r="D5" s="7"/>
      <c r="E5" s="7"/>
      <c r="F5" s="8"/>
    </row>
    <row r="6" spans="2:6" ht="12.75">
      <c r="B6" s="9" t="s">
        <v>6</v>
      </c>
      <c r="C6" s="10">
        <v>1693.9</v>
      </c>
      <c r="D6" s="11"/>
      <c r="E6" s="12"/>
      <c r="F6" s="8"/>
    </row>
    <row r="7" spans="2:6" ht="12.75">
      <c r="B7" s="13" t="s">
        <v>7</v>
      </c>
      <c r="C7" s="14">
        <v>1008027.59</v>
      </c>
      <c r="D7" s="15"/>
      <c r="E7" s="16"/>
      <c r="F7" s="17"/>
    </row>
    <row r="8" spans="2:6" ht="12.75">
      <c r="B8" s="13" t="s">
        <v>8</v>
      </c>
      <c r="C8" s="18">
        <v>6</v>
      </c>
      <c r="D8" s="19"/>
      <c r="E8" s="19"/>
      <c r="F8" s="17"/>
    </row>
    <row r="9" spans="2:5" ht="12.75">
      <c r="B9" s="20" t="s">
        <v>9</v>
      </c>
      <c r="C9" s="21">
        <v>8.5</v>
      </c>
      <c r="D9" s="22"/>
      <c r="E9" s="23"/>
    </row>
    <row r="10" spans="2:5" ht="12.75">
      <c r="B10" s="20" t="s">
        <v>10</v>
      </c>
      <c r="C10" s="21">
        <v>50244.48</v>
      </c>
      <c r="D10" s="22"/>
      <c r="E10" s="23"/>
    </row>
    <row r="11" spans="2:5" ht="12.75">
      <c r="B11" s="20" t="s">
        <v>11</v>
      </c>
      <c r="C11" s="24">
        <f>C5*C9*12</f>
        <v>1141196.4000000001</v>
      </c>
      <c r="D11" s="22">
        <f>C11/12</f>
        <v>95099.70000000001</v>
      </c>
      <c r="E11" s="23"/>
    </row>
    <row r="12" spans="1:6" ht="18.75" customHeight="1">
      <c r="A12" s="25" t="s">
        <v>12</v>
      </c>
      <c r="B12" s="26" t="s">
        <v>13</v>
      </c>
      <c r="C12" s="27" t="s">
        <v>14</v>
      </c>
      <c r="D12" s="27" t="s">
        <v>15</v>
      </c>
      <c r="E12" s="27"/>
      <c r="F12" s="27" t="s">
        <v>16</v>
      </c>
    </row>
    <row r="13" spans="1:6" ht="12.75">
      <c r="A13" s="25"/>
      <c r="B13" s="26"/>
      <c r="C13" s="27"/>
      <c r="D13" s="28" t="s">
        <v>17</v>
      </c>
      <c r="E13" s="28" t="s">
        <v>18</v>
      </c>
      <c r="F13" s="27"/>
    </row>
    <row r="14" spans="1:6" ht="12.75">
      <c r="A14" s="29" t="s">
        <v>19</v>
      </c>
      <c r="B14" s="30" t="s">
        <v>20</v>
      </c>
      <c r="C14" s="31">
        <f>D14*C5</f>
        <v>51913.248</v>
      </c>
      <c r="D14" s="31">
        <v>4.64</v>
      </c>
      <c r="E14" s="31">
        <f>C14*12</f>
        <v>622958.976</v>
      </c>
      <c r="F14" s="31">
        <f>C14*12</f>
        <v>622958.976</v>
      </c>
    </row>
    <row r="15" spans="1:6" ht="12.75">
      <c r="A15" s="32" t="s">
        <v>21</v>
      </c>
      <c r="B15" s="33" t="s">
        <v>22</v>
      </c>
      <c r="C15" s="31">
        <f>D15*C5</f>
        <v>7496.094000000001</v>
      </c>
      <c r="D15" s="31">
        <v>0.67</v>
      </c>
      <c r="E15" s="31">
        <f>C15*12</f>
        <v>89953.12800000001</v>
      </c>
      <c r="F15" s="31">
        <f>C15*12</f>
        <v>89953.12800000001</v>
      </c>
    </row>
    <row r="16" spans="1:6" ht="12.75">
      <c r="A16" s="32" t="s">
        <v>23</v>
      </c>
      <c r="B16" s="33" t="s">
        <v>24</v>
      </c>
      <c r="C16" s="31">
        <v>1350</v>
      </c>
      <c r="D16" s="31">
        <f>C16/C5</f>
        <v>0.12066284120770096</v>
      </c>
      <c r="E16" s="31">
        <f>C16*12</f>
        <v>16200</v>
      </c>
      <c r="F16" s="31">
        <f>C16*12</f>
        <v>16200</v>
      </c>
    </row>
    <row r="17" spans="1:6" ht="12.75">
      <c r="A17" s="34" t="s">
        <v>25</v>
      </c>
      <c r="B17" s="23" t="s">
        <v>26</v>
      </c>
      <c r="C17" s="31">
        <f>E17/12</f>
        <v>526.4399999999999</v>
      </c>
      <c r="D17" s="31">
        <f>C17/C5</f>
        <v>0.04705314527806081</v>
      </c>
      <c r="E17" s="35">
        <f>(C8*87.74)*12</f>
        <v>6317.279999999999</v>
      </c>
      <c r="F17" s="31">
        <f>C17*12</f>
        <v>6317.279999999999</v>
      </c>
    </row>
    <row r="18" spans="1:6" ht="12.75">
      <c r="A18" s="34" t="s">
        <v>27</v>
      </c>
      <c r="B18" s="36" t="s">
        <v>28</v>
      </c>
      <c r="C18" s="31">
        <f>E18/12</f>
        <v>98.81083333333335</v>
      </c>
      <c r="D18" s="31">
        <f>C18/C5</f>
        <v>0.008831700660815265</v>
      </c>
      <c r="E18" s="31">
        <f>C6*0.7</f>
        <v>1185.7300000000002</v>
      </c>
      <c r="F18" s="31">
        <f>C18*12</f>
        <v>1185.7300000000002</v>
      </c>
    </row>
    <row r="19" spans="1:6" ht="12.75">
      <c r="A19" s="34" t="s">
        <v>29</v>
      </c>
      <c r="B19" s="36" t="s">
        <v>30</v>
      </c>
      <c r="C19" s="31">
        <f>E19/12</f>
        <v>169.39000000000001</v>
      </c>
      <c r="D19" s="31">
        <f>C19/C5</f>
        <v>0.01514005827568331</v>
      </c>
      <c r="E19" s="31">
        <f>C6*1.2</f>
        <v>2032.68</v>
      </c>
      <c r="F19" s="31">
        <f>C19*12</f>
        <v>2032.6800000000003</v>
      </c>
    </row>
    <row r="20" spans="1:6" s="37" customFormat="1" ht="12.75">
      <c r="A20" s="34" t="s">
        <v>31</v>
      </c>
      <c r="B20" s="36" t="s">
        <v>32</v>
      </c>
      <c r="C20" s="31">
        <f>C11*0.12/12</f>
        <v>11411.964</v>
      </c>
      <c r="D20" s="31">
        <f>C20/C5</f>
        <v>1.02</v>
      </c>
      <c r="E20" s="35">
        <f>C11*0.12</f>
        <v>136943.568</v>
      </c>
      <c r="F20" s="31">
        <f>C20*12</f>
        <v>136943.568</v>
      </c>
    </row>
    <row r="21" spans="1:6" ht="12.75">
      <c r="A21" s="34" t="s">
        <v>33</v>
      </c>
      <c r="B21" s="36" t="s">
        <v>34</v>
      </c>
      <c r="C21" s="31">
        <f>C11*0.009/12</f>
        <v>855.8973000000002</v>
      </c>
      <c r="D21" s="31">
        <f>C21/C5</f>
        <v>0.07650000000000001</v>
      </c>
      <c r="E21" s="35">
        <f>C11*0.009</f>
        <v>10270.767600000003</v>
      </c>
      <c r="F21" s="31">
        <f>C21*12</f>
        <v>10270.767600000003</v>
      </c>
    </row>
    <row r="22" spans="1:6" s="37" customFormat="1" ht="12.75">
      <c r="A22" s="34" t="s">
        <v>35</v>
      </c>
      <c r="B22" s="36" t="s">
        <v>36</v>
      </c>
      <c r="C22" s="31">
        <f>E22/12</f>
        <v>2377.4925000000003</v>
      </c>
      <c r="D22" s="31">
        <f>C22/C5</f>
        <v>0.21250000000000002</v>
      </c>
      <c r="E22" s="35">
        <f>C11*0.025</f>
        <v>28529.910000000003</v>
      </c>
      <c r="F22" s="31">
        <f>C22*12</f>
        <v>28529.910000000003</v>
      </c>
    </row>
    <row r="23" spans="1:6" s="42" customFormat="1" ht="12.75">
      <c r="A23" s="38" t="s">
        <v>37</v>
      </c>
      <c r="B23" s="39" t="s">
        <v>38</v>
      </c>
      <c r="C23" s="40">
        <f>E23/12</f>
        <v>840.0229916666667</v>
      </c>
      <c r="D23" s="40">
        <f>E23/C5/12</f>
        <v>0.07508115618836513</v>
      </c>
      <c r="E23" s="41">
        <f>C7*0.01</f>
        <v>10080.2759</v>
      </c>
      <c r="F23" s="31">
        <f>C23*12</f>
        <v>10080.2759</v>
      </c>
    </row>
    <row r="24" spans="1:6" s="45" customFormat="1" ht="12.75">
      <c r="A24" s="43"/>
      <c r="B24" s="22" t="s">
        <v>39</v>
      </c>
      <c r="C24" s="44">
        <f>SUM(C14:C23)</f>
        <v>77039.35962500001</v>
      </c>
      <c r="D24" s="44">
        <f>SUM(D14:D23)</f>
        <v>6.885768901610625</v>
      </c>
      <c r="E24" s="44">
        <f>SUM(E14:E23)</f>
        <v>924472.3155</v>
      </c>
      <c r="F24" s="44">
        <f>SUM(F14:F23)</f>
        <v>924472.3155</v>
      </c>
    </row>
    <row r="25" spans="1:6" ht="12.75">
      <c r="A25" s="34"/>
      <c r="B25" s="46" t="s">
        <v>40</v>
      </c>
      <c r="C25" s="47">
        <f>(C9-D24)*C5</f>
        <v>18060.340375000007</v>
      </c>
      <c r="D25" s="47">
        <f>C25/C5</f>
        <v>1.614231098389375</v>
      </c>
      <c r="E25" s="47"/>
      <c r="F25" s="47">
        <f>C25*12</f>
        <v>216724.08450000008</v>
      </c>
    </row>
    <row r="26" spans="1:6" ht="12.75" customHeight="1">
      <c r="A26" s="48" t="s">
        <v>41</v>
      </c>
      <c r="B26" s="49" t="s">
        <v>42</v>
      </c>
      <c r="C26" s="31"/>
      <c r="D26" s="31"/>
      <c r="E26" s="35"/>
      <c r="F26" s="35"/>
    </row>
    <row r="27" spans="1:6" ht="0.75" customHeight="1">
      <c r="A27" s="48"/>
      <c r="B27" s="49"/>
      <c r="C27" s="31"/>
      <c r="D27" s="31"/>
      <c r="E27" s="35"/>
      <c r="F27" s="35"/>
    </row>
    <row r="28" spans="1:6" ht="12.75">
      <c r="A28" s="34" t="s">
        <v>43</v>
      </c>
      <c r="B28" s="36" t="s">
        <v>44</v>
      </c>
      <c r="C28" s="31">
        <f>E28/12</f>
        <v>7576.884999999999</v>
      </c>
      <c r="D28" s="31">
        <f>C28/C5</f>
        <v>0.6772210900770453</v>
      </c>
      <c r="E28" s="35">
        <v>90922.62</v>
      </c>
      <c r="F28" s="35">
        <v>90922.62</v>
      </c>
    </row>
    <row r="29" spans="1:6" ht="12.75">
      <c r="A29" s="34" t="s">
        <v>45</v>
      </c>
      <c r="B29" s="36" t="s">
        <v>46</v>
      </c>
      <c r="C29" s="31">
        <f>E29/12</f>
        <v>8458.333333333334</v>
      </c>
      <c r="D29" s="31">
        <f>C29/C5</f>
        <v>0.756004838430966</v>
      </c>
      <c r="E29" s="35">
        <f>3500*29</f>
        <v>101500</v>
      </c>
      <c r="F29" s="35">
        <v>101500</v>
      </c>
    </row>
    <row r="30" spans="1:6" ht="12.75">
      <c r="A30" s="34" t="s">
        <v>47</v>
      </c>
      <c r="B30" s="36" t="s">
        <v>48</v>
      </c>
      <c r="C30" s="31">
        <f>E30/12</f>
        <v>1250</v>
      </c>
      <c r="D30" s="31">
        <f>C30/C5</f>
        <v>0.11172485297009348</v>
      </c>
      <c r="E30" s="35">
        <f>2500*6</f>
        <v>15000</v>
      </c>
      <c r="F30" s="35">
        <v>15000</v>
      </c>
    </row>
    <row r="31" spans="1:6" ht="12.75">
      <c r="A31" s="34" t="s">
        <v>49</v>
      </c>
      <c r="B31" s="36" t="s">
        <v>50</v>
      </c>
      <c r="C31" s="31">
        <f>E31/12</f>
        <v>2000</v>
      </c>
      <c r="D31" s="31">
        <f>C31/C5</f>
        <v>0.17875976475214958</v>
      </c>
      <c r="E31" s="35">
        <v>24000</v>
      </c>
      <c r="F31" s="35">
        <v>24000</v>
      </c>
    </row>
    <row r="32" spans="1:6" ht="12.75">
      <c r="A32" s="34" t="s">
        <v>51</v>
      </c>
      <c r="B32" s="36" t="s">
        <v>52</v>
      </c>
      <c r="C32" s="31">
        <f>E32/12</f>
        <v>4166.666666666667</v>
      </c>
      <c r="D32" s="31">
        <f>C32/C5</f>
        <v>0.3724161765669783</v>
      </c>
      <c r="E32" s="35">
        <v>50000</v>
      </c>
      <c r="F32" s="35">
        <v>50000</v>
      </c>
    </row>
    <row r="33" spans="1:6" ht="12.75">
      <c r="A33" s="34" t="s">
        <v>53</v>
      </c>
      <c r="B33" s="36" t="s">
        <v>54</v>
      </c>
      <c r="C33" s="31">
        <f>E33/12</f>
        <v>4083.3333333333335</v>
      </c>
      <c r="D33" s="31">
        <f>C33/C5</f>
        <v>0.3649678530356387</v>
      </c>
      <c r="E33" s="35">
        <f>7000*7</f>
        <v>49000</v>
      </c>
      <c r="F33" s="35">
        <v>49000</v>
      </c>
    </row>
    <row r="34" spans="1:6" ht="12.75">
      <c r="A34" s="34" t="s">
        <v>55</v>
      </c>
      <c r="B34" s="36" t="s">
        <v>56</v>
      </c>
      <c r="C34" s="31">
        <f>E34/12</f>
        <v>22600</v>
      </c>
      <c r="D34" s="31">
        <f>C34/C5</f>
        <v>2.0199853416992903</v>
      </c>
      <c r="E34" s="35">
        <v>271200</v>
      </c>
      <c r="F34" s="35">
        <v>271200</v>
      </c>
    </row>
    <row r="35" spans="1:6" ht="12.75">
      <c r="A35" s="32" t="s">
        <v>57</v>
      </c>
      <c r="B35" s="33" t="s">
        <v>58</v>
      </c>
      <c r="C35" s="31">
        <f>E35/12</f>
        <v>5000</v>
      </c>
      <c r="D35" s="31">
        <f>C35/C5</f>
        <v>0.4468994118803739</v>
      </c>
      <c r="E35" s="31">
        <f>10000*6</f>
        <v>60000</v>
      </c>
      <c r="F35" s="31">
        <v>60000</v>
      </c>
    </row>
    <row r="36" spans="1:6" ht="12.75">
      <c r="A36" s="34" t="s">
        <v>59</v>
      </c>
      <c r="B36" s="36" t="s">
        <v>60</v>
      </c>
      <c r="C36" s="31">
        <f>E36/12</f>
        <v>666.6666666666666</v>
      </c>
      <c r="D36" s="31">
        <f>C36/C5</f>
        <v>0.05958658825071652</v>
      </c>
      <c r="E36" s="35">
        <v>8000</v>
      </c>
      <c r="F36" s="35">
        <v>8000</v>
      </c>
    </row>
    <row r="37" spans="1:6" ht="12.75">
      <c r="A37" s="32" t="s">
        <v>61</v>
      </c>
      <c r="B37" s="50" t="s">
        <v>62</v>
      </c>
      <c r="C37" s="31">
        <f>E37/12</f>
        <v>5000</v>
      </c>
      <c r="D37" s="31">
        <f>C37/C5</f>
        <v>0.4468994118803739</v>
      </c>
      <c r="E37" s="51">
        <v>60000</v>
      </c>
      <c r="F37" s="52">
        <v>60000</v>
      </c>
    </row>
    <row r="38" spans="1:6" ht="12.75">
      <c r="A38" s="33" t="s">
        <v>63</v>
      </c>
      <c r="B38" s="33" t="s">
        <v>64</v>
      </c>
      <c r="C38" s="31">
        <f>E38/12</f>
        <v>1666.6666666666667</v>
      </c>
      <c r="D38" s="31">
        <f>C38/C5</f>
        <v>0.14896647062679133</v>
      </c>
      <c r="E38" s="51">
        <v>20000</v>
      </c>
      <c r="F38" s="31">
        <v>20000</v>
      </c>
    </row>
    <row r="39" spans="1:6" ht="12.75">
      <c r="A39" s="33" t="s">
        <v>65</v>
      </c>
      <c r="B39" s="33" t="s">
        <v>66</v>
      </c>
      <c r="C39" s="31">
        <f>E39/12</f>
        <v>3333.3333333333335</v>
      </c>
      <c r="D39" s="31">
        <f>C39/C5</f>
        <v>0.29793294125358266</v>
      </c>
      <c r="E39" s="51">
        <v>40000</v>
      </c>
      <c r="F39" s="31">
        <v>40000</v>
      </c>
    </row>
    <row r="40" spans="1:6" ht="12.75">
      <c r="A40" s="33" t="s">
        <v>67</v>
      </c>
      <c r="B40" s="33" t="s">
        <v>68</v>
      </c>
      <c r="C40" s="31">
        <f>E40/12</f>
        <v>15000</v>
      </c>
      <c r="D40" s="31">
        <f>C40/C5</f>
        <v>1.340698235641122</v>
      </c>
      <c r="E40" s="51">
        <f>6*30000</f>
        <v>180000</v>
      </c>
      <c r="F40" s="31">
        <v>180000</v>
      </c>
    </row>
    <row r="41" spans="1:6" ht="24" customHeight="1">
      <c r="A41" s="33" t="s">
        <v>69</v>
      </c>
      <c r="B41" s="33" t="s">
        <v>70</v>
      </c>
      <c r="C41" s="31">
        <f>E41/12</f>
        <v>7000</v>
      </c>
      <c r="D41" s="31">
        <f>C41/C5</f>
        <v>0.6256591766325235</v>
      </c>
      <c r="E41" s="51">
        <f>14000*6</f>
        <v>84000</v>
      </c>
      <c r="F41" s="31">
        <v>84000</v>
      </c>
    </row>
    <row r="42" spans="1:6" ht="11.25" customHeight="1">
      <c r="A42" s="33" t="s">
        <v>71</v>
      </c>
      <c r="B42" s="33" t="s">
        <v>72</v>
      </c>
      <c r="C42" s="31">
        <f>E42/12</f>
        <v>5000</v>
      </c>
      <c r="D42" s="31">
        <f>C42/C5</f>
        <v>0.4468994118803739</v>
      </c>
      <c r="E42" s="51">
        <f>10000*6</f>
        <v>60000</v>
      </c>
      <c r="F42" s="31">
        <v>60000</v>
      </c>
    </row>
    <row r="43" spans="1:6" s="56" customFormat="1" ht="12.75">
      <c r="A43" s="32"/>
      <c r="B43" s="53" t="s">
        <v>73</v>
      </c>
      <c r="C43" s="54">
        <f>SUM(C28:C42)</f>
        <v>92801.885</v>
      </c>
      <c r="D43" s="54">
        <f>SUM(D28:D42)</f>
        <v>8.29462156557802</v>
      </c>
      <c r="E43" s="54">
        <f>SUM(E28:E42)</f>
        <v>1113622.62</v>
      </c>
      <c r="F43" s="55"/>
    </row>
    <row r="44" spans="1:6" ht="12.75">
      <c r="A44" s="32"/>
      <c r="B44" s="53" t="s">
        <v>74</v>
      </c>
      <c r="C44" s="44"/>
      <c r="D44" s="44">
        <f>SUM(D43+D24)</f>
        <v>15.180390467188644</v>
      </c>
      <c r="E44" s="44"/>
      <c r="F44" s="44"/>
    </row>
    <row r="45" spans="1:6" ht="12.75">
      <c r="A45" s="57"/>
      <c r="B45" s="53" t="s">
        <v>75</v>
      </c>
      <c r="C45" s="58"/>
      <c r="D45" s="59"/>
      <c r="E45" s="59"/>
      <c r="F45" s="59"/>
    </row>
    <row r="46" spans="1:6" ht="12.75">
      <c r="A46" s="57"/>
      <c r="B46" s="32" t="s">
        <v>76</v>
      </c>
      <c r="C46" s="60">
        <f>300*12</f>
        <v>3600</v>
      </c>
      <c r="D46" s="59"/>
      <c r="E46" s="59"/>
      <c r="F46" s="59"/>
    </row>
    <row r="47" spans="1:6" ht="12.75">
      <c r="A47" s="57"/>
      <c r="B47" s="33" t="s">
        <v>77</v>
      </c>
      <c r="C47" s="60">
        <f>300*12</f>
        <v>3600</v>
      </c>
      <c r="D47" s="59"/>
      <c r="E47" s="59"/>
      <c r="F47" s="59"/>
    </row>
    <row r="48" spans="1:6" ht="12.75">
      <c r="A48" s="57"/>
      <c r="B48" s="53" t="s">
        <v>78</v>
      </c>
      <c r="C48" s="60"/>
      <c r="D48" s="59"/>
      <c r="E48" s="59"/>
      <c r="F48" s="59"/>
    </row>
    <row r="49" spans="1:6" ht="12.75">
      <c r="A49" s="57"/>
      <c r="B49" s="33" t="s">
        <v>79</v>
      </c>
      <c r="C49" s="61">
        <f>2400*12</f>
        <v>28800</v>
      </c>
      <c r="D49" s="59"/>
      <c r="E49" s="59"/>
      <c r="F49" s="59"/>
    </row>
    <row r="50" spans="1:6" ht="12.75">
      <c r="A50" s="57"/>
      <c r="B50" s="33" t="s">
        <v>80</v>
      </c>
      <c r="C50" s="61">
        <f>350*12</f>
        <v>4200</v>
      </c>
      <c r="D50" s="59"/>
      <c r="E50" s="59"/>
      <c r="F50" s="59"/>
    </row>
    <row r="51" spans="1:6" ht="12.75">
      <c r="A51" s="57"/>
      <c r="B51" s="33" t="s">
        <v>81</v>
      </c>
      <c r="C51" s="61">
        <f>708*12</f>
        <v>8496</v>
      </c>
      <c r="D51" s="59"/>
      <c r="E51" s="59"/>
      <c r="F51" s="59"/>
    </row>
    <row r="52" spans="1:6" ht="12.75">
      <c r="A52" s="57"/>
      <c r="B52" s="33" t="s">
        <v>82</v>
      </c>
      <c r="C52" s="60">
        <f>350*12</f>
        <v>4200</v>
      </c>
      <c r="D52" s="59"/>
      <c r="E52" s="59"/>
      <c r="F52" s="59"/>
    </row>
    <row r="53" spans="1:6" ht="12.75">
      <c r="A53" s="57"/>
      <c r="B53" s="33" t="s">
        <v>83</v>
      </c>
      <c r="C53" s="60">
        <f>350*12</f>
        <v>4200</v>
      </c>
      <c r="D53" s="59"/>
      <c r="E53" s="59"/>
      <c r="F53" s="59"/>
    </row>
    <row r="54" spans="1:5" ht="12.75">
      <c r="A54" s="57"/>
      <c r="B54" s="60" t="s">
        <v>84</v>
      </c>
      <c r="C54" s="58">
        <f>SUM(C45:C53)</f>
        <v>57096</v>
      </c>
      <c r="D54" s="59"/>
      <c r="E54" s="62"/>
    </row>
    <row r="55" spans="1:5" ht="12.75">
      <c r="A55" s="57"/>
      <c r="B55" s="63"/>
      <c r="C55" s="63"/>
      <c r="D55" s="63"/>
      <c r="E55" s="63"/>
    </row>
    <row r="56" spans="1:5" ht="54.75" customHeight="1">
      <c r="A56" s="57"/>
      <c r="B56" s="64" t="s">
        <v>85</v>
      </c>
      <c r="C56" s="64"/>
      <c r="D56" s="64"/>
      <c r="E56" s="64"/>
    </row>
    <row r="57" spans="1:6" ht="75" customHeight="1">
      <c r="A57" s="65" t="s">
        <v>86</v>
      </c>
      <c r="B57" s="65"/>
      <c r="C57" s="66"/>
      <c r="D57" s="65"/>
      <c r="E57" s="59"/>
      <c r="F57" s="59"/>
    </row>
    <row r="58" spans="1:6" ht="12.75">
      <c r="A58" s="57"/>
      <c r="B58" s="57"/>
      <c r="C58" s="66"/>
      <c r="D58" s="59"/>
      <c r="E58" s="59"/>
      <c r="F58" s="59"/>
    </row>
    <row r="59" spans="1:6" ht="12.75">
      <c r="A59" s="67"/>
      <c r="B59" s="67"/>
      <c r="C59" s="66"/>
      <c r="D59" s="66"/>
      <c r="E59" s="66"/>
      <c r="F59" s="66"/>
    </row>
    <row r="60" spans="1:6" ht="12.75">
      <c r="A60" s="67"/>
      <c r="B60" s="67"/>
      <c r="C60" s="66"/>
      <c r="D60" s="66"/>
      <c r="E60" s="66"/>
      <c r="F60" s="66"/>
    </row>
    <row r="61" spans="1:6" ht="12.75">
      <c r="A61" s="67"/>
      <c r="B61" s="67"/>
      <c r="C61" s="66"/>
      <c r="D61" s="66"/>
      <c r="E61" s="66"/>
      <c r="F61" s="66"/>
    </row>
    <row r="62" spans="1:6" ht="12.75">
      <c r="A62" s="67"/>
      <c r="B62" s="67"/>
      <c r="C62" s="66"/>
      <c r="D62" s="66"/>
      <c r="E62" s="66"/>
      <c r="F62" s="66"/>
    </row>
    <row r="63" spans="1:6" ht="12.75">
      <c r="A63" s="67"/>
      <c r="B63" s="67"/>
      <c r="C63" s="66"/>
      <c r="D63" s="66"/>
      <c r="E63" s="66"/>
      <c r="F63" s="66"/>
    </row>
    <row r="64" spans="1:6" s="62" customFormat="1" ht="12.75">
      <c r="A64" s="67"/>
      <c r="B64" s="67"/>
      <c r="C64" s="66"/>
      <c r="D64" s="66"/>
      <c r="E64" s="66"/>
      <c r="F64" s="66"/>
    </row>
    <row r="65" spans="1:6" s="62" customFormat="1" ht="12.75">
      <c r="A65" s="67"/>
      <c r="B65" s="67"/>
      <c r="C65" s="66"/>
      <c r="D65" s="66"/>
      <c r="E65" s="66"/>
      <c r="F65" s="66"/>
    </row>
    <row r="66" spans="1:6" s="62" customFormat="1" ht="12.75">
      <c r="A66" s="67"/>
      <c r="B66" s="67"/>
      <c r="C66" s="66"/>
      <c r="D66" s="66"/>
      <c r="E66" s="66"/>
      <c r="F66" s="66"/>
    </row>
    <row r="67" spans="1:6" s="62" customFormat="1" ht="12.75">
      <c r="A67" s="67"/>
      <c r="B67" s="67"/>
      <c r="C67" s="66"/>
      <c r="D67" s="66"/>
      <c r="E67" s="66"/>
      <c r="F67" s="66"/>
    </row>
    <row r="68" spans="1:6" s="62" customFormat="1" ht="12.75">
      <c r="A68" s="67"/>
      <c r="B68" s="67"/>
      <c r="C68" s="66"/>
      <c r="D68" s="66"/>
      <c r="E68" s="66"/>
      <c r="F68" s="66"/>
    </row>
    <row r="69" spans="1:6" s="62" customFormat="1" ht="12.75">
      <c r="A69" s="67"/>
      <c r="B69" s="67"/>
      <c r="C69" s="66"/>
      <c r="D69" s="66"/>
      <c r="E69" s="66"/>
      <c r="F69" s="66"/>
    </row>
    <row r="70" spans="1:6" s="62" customFormat="1" ht="12.75">
      <c r="A70" s="1"/>
      <c r="B70" s="1"/>
      <c r="C70" s="66"/>
      <c r="D70" s="66"/>
      <c r="E70" s="66"/>
      <c r="F70" s="66"/>
    </row>
    <row r="71" spans="1:6" s="62" customFormat="1" ht="12.75">
      <c r="A71" s="1"/>
      <c r="B71" s="1"/>
      <c r="C71" s="66"/>
      <c r="D71" s="66"/>
      <c r="E71" s="66"/>
      <c r="F71" s="66"/>
    </row>
    <row r="72" spans="1:6" s="62" customFormat="1" ht="12.75">
      <c r="A72" s="1"/>
      <c r="B72" s="1"/>
      <c r="C72" s="66"/>
      <c r="D72" s="66"/>
      <c r="E72" s="66"/>
      <c r="F72" s="66"/>
    </row>
    <row r="73" spans="1:6" s="62" customFormat="1" ht="12.75">
      <c r="A73" s="1"/>
      <c r="B73" s="1"/>
      <c r="C73" s="66"/>
      <c r="D73" s="66"/>
      <c r="E73" s="66"/>
      <c r="F73" s="66"/>
    </row>
    <row r="74" spans="1:6" s="62" customFormat="1" ht="12.75">
      <c r="A74" s="1"/>
      <c r="B74" s="1"/>
      <c r="C74" s="66"/>
      <c r="D74" s="66"/>
      <c r="E74" s="66"/>
      <c r="F74" s="66"/>
    </row>
    <row r="75" spans="1:6" s="62" customFormat="1" ht="12.75">
      <c r="A75" s="1"/>
      <c r="B75" s="1"/>
      <c r="C75" s="66"/>
      <c r="D75" s="66"/>
      <c r="E75" s="66"/>
      <c r="F75" s="66"/>
    </row>
    <row r="76" spans="1:6" s="62" customFormat="1" ht="12.75">
      <c r="A76" s="1"/>
      <c r="B76" s="1"/>
      <c r="C76" s="66"/>
      <c r="D76" s="66"/>
      <c r="E76" s="66"/>
      <c r="F76" s="66"/>
    </row>
    <row r="77" spans="1:6" s="62" customFormat="1" ht="12.75">
      <c r="A77" s="1"/>
      <c r="B77" s="1"/>
      <c r="C77" s="66"/>
      <c r="D77" s="66"/>
      <c r="E77" s="66"/>
      <c r="F77" s="66"/>
    </row>
    <row r="78" spans="1:6" s="62" customFormat="1" ht="12.75">
      <c r="A78" s="1"/>
      <c r="B78" s="1"/>
      <c r="C78" s="66"/>
      <c r="D78" s="66"/>
      <c r="E78" s="66"/>
      <c r="F78" s="66"/>
    </row>
    <row r="79" spans="1:6" s="62" customFormat="1" ht="12.75">
      <c r="A79" s="1"/>
      <c r="B79" s="1"/>
      <c r="C79" s="66"/>
      <c r="D79" s="66"/>
      <c r="E79" s="66"/>
      <c r="F79" s="66"/>
    </row>
    <row r="80" spans="1:6" s="62" customFormat="1" ht="12.75">
      <c r="A80" s="1"/>
      <c r="B80" s="1"/>
      <c r="C80" s="66"/>
      <c r="D80" s="66"/>
      <c r="E80" s="66"/>
      <c r="F80" s="66"/>
    </row>
    <row r="81" spans="1:6" s="62" customFormat="1" ht="12.75">
      <c r="A81" s="1"/>
      <c r="B81" s="1"/>
      <c r="C81" s="66"/>
      <c r="D81" s="66"/>
      <c r="E81" s="66"/>
      <c r="F81" s="66"/>
    </row>
    <row r="82" spans="1:6" s="62" customFormat="1" ht="12.75">
      <c r="A82" s="1"/>
      <c r="B82" s="1"/>
      <c r="C82" s="66"/>
      <c r="D82" s="66"/>
      <c r="E82" s="66"/>
      <c r="F82" s="66"/>
    </row>
    <row r="83" spans="1:6" s="62" customFormat="1" ht="12.75">
      <c r="A83" s="1"/>
      <c r="B83" s="1"/>
      <c r="C83" s="66"/>
      <c r="D83" s="66"/>
      <c r="E83" s="66"/>
      <c r="F83" s="66"/>
    </row>
    <row r="84" spans="1:6" s="62" customFormat="1" ht="12.75">
      <c r="A84" s="1"/>
      <c r="B84" s="1"/>
      <c r="C84" s="66"/>
      <c r="D84" s="66"/>
      <c r="E84" s="66"/>
      <c r="F84" s="66"/>
    </row>
    <row r="85" spans="1:6" s="62" customFormat="1" ht="12.75">
      <c r="A85" s="1"/>
      <c r="B85" s="1"/>
      <c r="C85" s="66"/>
      <c r="D85" s="66"/>
      <c r="E85" s="66"/>
      <c r="F85" s="66"/>
    </row>
    <row r="86" spans="1:6" s="62" customFormat="1" ht="12.75">
      <c r="A86" s="1"/>
      <c r="B86" s="1"/>
      <c r="C86" s="66"/>
      <c r="D86" s="66"/>
      <c r="E86" s="66"/>
      <c r="F86" s="66"/>
    </row>
    <row r="87" spans="1:6" s="62" customFormat="1" ht="12.75">
      <c r="A87" s="1"/>
      <c r="B87" s="1"/>
      <c r="C87" s="66"/>
      <c r="D87" s="66"/>
      <c r="E87" s="66"/>
      <c r="F87" s="66"/>
    </row>
    <row r="88" spans="1:6" s="62" customFormat="1" ht="12.75">
      <c r="A88" s="1"/>
      <c r="B88" s="1"/>
      <c r="C88" s="66"/>
      <c r="D88" s="66"/>
      <c r="E88" s="66"/>
      <c r="F88" s="66"/>
    </row>
    <row r="89" spans="1:6" s="62" customFormat="1" ht="12.75">
      <c r="A89" s="1"/>
      <c r="B89" s="1"/>
      <c r="C89" s="66"/>
      <c r="D89" s="66"/>
      <c r="E89" s="66"/>
      <c r="F89" s="66"/>
    </row>
    <row r="90" spans="1:6" s="62" customFormat="1" ht="12.75">
      <c r="A90" s="1"/>
      <c r="B90" s="1"/>
      <c r="C90" s="66"/>
      <c r="D90" s="66"/>
      <c r="E90" s="66"/>
      <c r="F90" s="66"/>
    </row>
    <row r="91" spans="1:6" s="62" customFormat="1" ht="12.75">
      <c r="A91" s="1"/>
      <c r="B91" s="1"/>
      <c r="C91" s="66"/>
      <c r="D91" s="66"/>
      <c r="E91" s="66"/>
      <c r="F91" s="66"/>
    </row>
    <row r="92" spans="1:6" s="62" customFormat="1" ht="12.75">
      <c r="A92" s="1"/>
      <c r="B92" s="1"/>
      <c r="C92" s="66"/>
      <c r="D92" s="66"/>
      <c r="E92" s="66"/>
      <c r="F92" s="66"/>
    </row>
    <row r="93" spans="1:6" s="62" customFormat="1" ht="12.75">
      <c r="A93" s="1"/>
      <c r="B93" s="1"/>
      <c r="C93" s="66"/>
      <c r="D93" s="66"/>
      <c r="E93" s="66"/>
      <c r="F93" s="66"/>
    </row>
    <row r="94" spans="1:6" s="62" customFormat="1" ht="12.75">
      <c r="A94" s="1"/>
      <c r="B94" s="1"/>
      <c r="C94" s="66"/>
      <c r="D94" s="66"/>
      <c r="E94" s="66"/>
      <c r="F94" s="66"/>
    </row>
    <row r="95" spans="1:6" s="62" customFormat="1" ht="12.75">
      <c r="A95" s="1"/>
      <c r="B95" s="1"/>
      <c r="C95" s="66"/>
      <c r="D95" s="66"/>
      <c r="E95" s="66"/>
      <c r="F95" s="66"/>
    </row>
    <row r="96" spans="1:6" s="62" customFormat="1" ht="12.75">
      <c r="A96" s="1"/>
      <c r="B96" s="1"/>
      <c r="C96" s="66"/>
      <c r="D96" s="66"/>
      <c r="E96" s="66"/>
      <c r="F96" s="66"/>
    </row>
    <row r="97" spans="1:6" s="62" customFormat="1" ht="12.75">
      <c r="A97" s="1"/>
      <c r="B97" s="1"/>
      <c r="C97" s="66"/>
      <c r="D97" s="66"/>
      <c r="E97" s="66"/>
      <c r="F97" s="66"/>
    </row>
    <row r="98" spans="1:6" s="62" customFormat="1" ht="12.75">
      <c r="A98" s="1"/>
      <c r="B98" s="1"/>
      <c r="C98" s="66"/>
      <c r="D98" s="66"/>
      <c r="E98" s="66"/>
      <c r="F98" s="66"/>
    </row>
    <row r="99" spans="1:6" s="62" customFormat="1" ht="12.75">
      <c r="A99" s="1"/>
      <c r="B99" s="1"/>
      <c r="C99" s="66"/>
      <c r="D99" s="66"/>
      <c r="E99" s="66"/>
      <c r="F99" s="66"/>
    </row>
    <row r="100" spans="1:6" s="62" customFormat="1" ht="12.75">
      <c r="A100" s="1"/>
      <c r="B100" s="1"/>
      <c r="C100" s="66"/>
      <c r="D100" s="66"/>
      <c r="E100" s="66"/>
      <c r="F100" s="66"/>
    </row>
    <row r="101" spans="1:6" s="62" customFormat="1" ht="12.75">
      <c r="A101" s="1"/>
      <c r="B101" s="1"/>
      <c r="C101" s="1"/>
      <c r="D101" s="66"/>
      <c r="E101" s="66"/>
      <c r="F101" s="66"/>
    </row>
    <row r="102" spans="1:6" s="62" customFormat="1" ht="12.75">
      <c r="A102" s="1"/>
      <c r="B102" s="1"/>
      <c r="C102" s="1"/>
      <c r="D102" s="66"/>
      <c r="E102" s="66"/>
      <c r="F102" s="66"/>
    </row>
    <row r="103" spans="1:6" s="62" customFormat="1" ht="12.75">
      <c r="A103" s="1"/>
      <c r="B103" s="1"/>
      <c r="C103" s="1"/>
      <c r="D103" s="66"/>
      <c r="E103" s="66"/>
      <c r="F103" s="66"/>
    </row>
    <row r="104" spans="1:6" s="62" customFormat="1" ht="12.75">
      <c r="A104" s="1"/>
      <c r="B104" s="1"/>
      <c r="C104" s="1"/>
      <c r="D104" s="66"/>
      <c r="E104" s="66"/>
      <c r="F104" s="66"/>
    </row>
    <row r="105" spans="1:6" s="62" customFormat="1" ht="12.75">
      <c r="A105" s="1"/>
      <c r="B105" s="1"/>
      <c r="C105" s="1"/>
      <c r="D105" s="66"/>
      <c r="E105" s="66"/>
      <c r="F105" s="66"/>
    </row>
  </sheetData>
  <sheetProtection selectLockedCells="1" selectUnlockedCells="1"/>
  <mergeCells count="18">
    <mergeCell ref="B1:C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6:A27"/>
    <mergeCell ref="B26:B27"/>
    <mergeCell ref="C26:C27"/>
    <mergeCell ref="D26:D27"/>
    <mergeCell ref="E26:E27"/>
    <mergeCell ref="F26:F27"/>
    <mergeCell ref="B55:E55"/>
    <mergeCell ref="B56:E56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68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68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1">
      <selection activeCell="D32" sqref="D32"/>
    </sheetView>
  </sheetViews>
  <sheetFormatPr defaultColWidth="9.140625" defaultRowHeight="12.75"/>
  <cols>
    <col min="1" max="1" width="4.140625" style="1" customWidth="1"/>
    <col min="2" max="2" width="42.140625" style="1" customWidth="1"/>
    <col min="3" max="3" width="10.57421875" style="1" customWidth="1"/>
    <col min="4" max="4" width="8.57421875" style="1" customWidth="1"/>
    <col min="5" max="5" width="15.28125" style="1" customWidth="1"/>
    <col min="6" max="6" width="16.140625" style="1" customWidth="1"/>
    <col min="7" max="7" width="11.140625" style="1" customWidth="1"/>
    <col min="8" max="8" width="13.00390625" style="1" customWidth="1"/>
    <col min="9" max="16384" width="8.8515625" style="1" customWidth="1"/>
  </cols>
  <sheetData>
    <row r="1" spans="2:3" ht="12.75">
      <c r="B1" s="2" t="s">
        <v>0</v>
      </c>
      <c r="C1" s="2"/>
    </row>
    <row r="2" spans="1:6" ht="28.5" customHeight="1">
      <c r="A2" s="3" t="s">
        <v>87</v>
      </c>
      <c r="B2" s="3"/>
      <c r="C2" s="3"/>
      <c r="D2" s="3"/>
      <c r="E2" s="3"/>
      <c r="F2" s="3"/>
    </row>
    <row r="3" spans="2:8" ht="12.75">
      <c r="B3" s="4" t="s">
        <v>2</v>
      </c>
      <c r="C3" s="5" t="s">
        <v>3</v>
      </c>
      <c r="D3" s="5"/>
      <c r="E3" s="5"/>
      <c r="F3" s="6"/>
      <c r="H3" s="69"/>
    </row>
    <row r="4" spans="2:8" ht="12.75">
      <c r="B4" s="4" t="s">
        <v>4</v>
      </c>
      <c r="C4" s="7">
        <v>6</v>
      </c>
      <c r="D4" s="7"/>
      <c r="E4" s="7"/>
      <c r="F4" s="8"/>
      <c r="H4" s="69"/>
    </row>
    <row r="5" spans="2:8" ht="12.75">
      <c r="B5" s="9" t="s">
        <v>5</v>
      </c>
      <c r="C5" s="7">
        <v>11187.8</v>
      </c>
      <c r="D5" s="7"/>
      <c r="E5" s="7"/>
      <c r="F5" s="8"/>
      <c r="H5" s="69"/>
    </row>
    <row r="6" spans="2:6" ht="12.75">
      <c r="B6" s="9" t="s">
        <v>6</v>
      </c>
      <c r="C6" s="10">
        <v>1693.9</v>
      </c>
      <c r="D6" s="11"/>
      <c r="E6" s="12"/>
      <c r="F6" s="8"/>
    </row>
    <row r="7" spans="2:6" ht="12.75">
      <c r="B7" s="13" t="s">
        <v>7</v>
      </c>
      <c r="C7" s="14">
        <v>1341926.96</v>
      </c>
      <c r="D7" s="15"/>
      <c r="E7" s="16"/>
      <c r="F7" s="17"/>
    </row>
    <row r="8" spans="2:6" ht="12.75">
      <c r="B8" s="13" t="s">
        <v>8</v>
      </c>
      <c r="C8" s="18">
        <v>6</v>
      </c>
      <c r="D8" s="19"/>
      <c r="E8" s="19"/>
      <c r="F8" s="17"/>
    </row>
    <row r="9" spans="2:5" ht="12.75">
      <c r="B9" s="20" t="s">
        <v>9</v>
      </c>
      <c r="C9" s="21">
        <v>8.5</v>
      </c>
      <c r="D9" s="22"/>
      <c r="E9" s="23"/>
    </row>
    <row r="10" spans="2:5" ht="12.75">
      <c r="B10" s="20" t="s">
        <v>10</v>
      </c>
      <c r="C10" s="21">
        <v>28296</v>
      </c>
      <c r="D10" s="22"/>
      <c r="E10" s="23"/>
    </row>
    <row r="11" spans="2:5" ht="12.75">
      <c r="B11" s="20" t="s">
        <v>11</v>
      </c>
      <c r="C11" s="24">
        <f>C5*C9*12</f>
        <v>1141155.5999999999</v>
      </c>
      <c r="D11" s="22">
        <f>C11/12</f>
        <v>95096.29999999999</v>
      </c>
      <c r="E11" s="23"/>
    </row>
    <row r="12" spans="1:6" ht="12.75" customHeight="1">
      <c r="A12" s="25" t="s">
        <v>12</v>
      </c>
      <c r="B12" s="26" t="s">
        <v>13</v>
      </c>
      <c r="C12" s="27" t="s">
        <v>14</v>
      </c>
      <c r="D12" s="27" t="s">
        <v>15</v>
      </c>
      <c r="E12" s="27"/>
      <c r="F12" s="27" t="s">
        <v>16</v>
      </c>
    </row>
    <row r="13" spans="1:6" ht="12.75">
      <c r="A13" s="25"/>
      <c r="B13" s="26"/>
      <c r="C13" s="27"/>
      <c r="D13" s="28" t="s">
        <v>17</v>
      </c>
      <c r="E13" s="28" t="s">
        <v>18</v>
      </c>
      <c r="F13" s="27"/>
    </row>
    <row r="14" spans="1:6" ht="12.75">
      <c r="A14" s="29" t="s">
        <v>19</v>
      </c>
      <c r="B14" s="30" t="s">
        <v>20</v>
      </c>
      <c r="C14" s="31">
        <f>D14*C5</f>
        <v>51911.39199999999</v>
      </c>
      <c r="D14" s="31">
        <v>4.64</v>
      </c>
      <c r="E14" s="31">
        <f>C14*12</f>
        <v>622936.7039999999</v>
      </c>
      <c r="F14" s="31">
        <f>C14*12</f>
        <v>622936.7039999999</v>
      </c>
    </row>
    <row r="15" spans="1:6" ht="12.75">
      <c r="A15" s="32" t="s">
        <v>21</v>
      </c>
      <c r="B15" s="33" t="s">
        <v>22</v>
      </c>
      <c r="C15" s="31">
        <f>D15*C5</f>
        <v>7495.826</v>
      </c>
      <c r="D15" s="31">
        <v>0.67</v>
      </c>
      <c r="E15" s="31">
        <f>C15*12</f>
        <v>89949.912</v>
      </c>
      <c r="F15" s="31">
        <f>C15*12</f>
        <v>89949.912</v>
      </c>
    </row>
    <row r="16" spans="1:6" ht="12.75">
      <c r="A16" s="32" t="s">
        <v>23</v>
      </c>
      <c r="B16" s="33" t="s">
        <v>24</v>
      </c>
      <c r="C16" s="31">
        <v>1350</v>
      </c>
      <c r="D16" s="31">
        <f>C16/C5</f>
        <v>0.12066715529415972</v>
      </c>
      <c r="E16" s="31">
        <f>C16*12</f>
        <v>16200</v>
      </c>
      <c r="F16" s="31">
        <f>C16*12</f>
        <v>16200</v>
      </c>
    </row>
    <row r="17" spans="1:6" ht="12.75">
      <c r="A17" s="34" t="s">
        <v>25</v>
      </c>
      <c r="B17" s="23" t="s">
        <v>26</v>
      </c>
      <c r="C17" s="31">
        <f>E17/12</f>
        <v>526.4399999999999</v>
      </c>
      <c r="D17" s="31">
        <f>C17/C5</f>
        <v>0.04705482758004254</v>
      </c>
      <c r="E17" s="35">
        <f>(C8*87.74)*12</f>
        <v>6317.279999999999</v>
      </c>
      <c r="F17" s="31">
        <f>C17*12</f>
        <v>6317.279999999999</v>
      </c>
    </row>
    <row r="18" spans="1:6" ht="12.75">
      <c r="A18" s="34" t="s">
        <v>27</v>
      </c>
      <c r="B18" s="36" t="s">
        <v>28</v>
      </c>
      <c r="C18" s="31">
        <f>E18/12</f>
        <v>141.15833333333333</v>
      </c>
      <c r="D18" s="31">
        <f>C18/C5</f>
        <v>0.012617166318072663</v>
      </c>
      <c r="E18" s="31">
        <f>C6*1</f>
        <v>1693.9</v>
      </c>
      <c r="F18" s="31">
        <f>C18*12</f>
        <v>1693.9</v>
      </c>
    </row>
    <row r="19" spans="1:6" ht="12.75">
      <c r="A19" s="34" t="s">
        <v>29</v>
      </c>
      <c r="B19" s="36" t="s">
        <v>30</v>
      </c>
      <c r="C19" s="31">
        <f>E19/12</f>
        <v>296.43250000000006</v>
      </c>
      <c r="D19" s="31">
        <f>C19/C5</f>
        <v>0.0264960492679526</v>
      </c>
      <c r="E19" s="31">
        <f>C6*2.1</f>
        <v>3557.1900000000005</v>
      </c>
      <c r="F19" s="31">
        <f>C19*12</f>
        <v>3557.1900000000005</v>
      </c>
    </row>
    <row r="20" spans="1:6" s="37" customFormat="1" ht="12.75">
      <c r="A20" s="34" t="s">
        <v>31</v>
      </c>
      <c r="B20" s="36" t="s">
        <v>32</v>
      </c>
      <c r="C20" s="31">
        <f>C11*0.12/12</f>
        <v>11411.555999999999</v>
      </c>
      <c r="D20" s="31">
        <f>C20/C5</f>
        <v>1.02</v>
      </c>
      <c r="E20" s="35">
        <f>C11*0.12</f>
        <v>136938.672</v>
      </c>
      <c r="F20" s="31">
        <f>C20*12</f>
        <v>136938.672</v>
      </c>
    </row>
    <row r="21" spans="1:6" ht="12.75">
      <c r="A21" s="34" t="s">
        <v>33</v>
      </c>
      <c r="B21" s="36" t="s">
        <v>34</v>
      </c>
      <c r="C21" s="31">
        <f>C11*0.009/12</f>
        <v>855.8667</v>
      </c>
      <c r="D21" s="31">
        <f>C21/C5</f>
        <v>0.07650000000000001</v>
      </c>
      <c r="E21" s="35">
        <f>C11*0.009</f>
        <v>10270.4004</v>
      </c>
      <c r="F21" s="31">
        <f>C21*12</f>
        <v>10270.4004</v>
      </c>
    </row>
    <row r="22" spans="1:6" s="37" customFormat="1" ht="12.75">
      <c r="A22" s="34" t="s">
        <v>35</v>
      </c>
      <c r="B22" s="36" t="s">
        <v>36</v>
      </c>
      <c r="C22" s="31">
        <f>E22/12</f>
        <v>2377.4075</v>
      </c>
      <c r="D22" s="31">
        <f>C22/C5</f>
        <v>0.2125</v>
      </c>
      <c r="E22" s="35">
        <f>C11*0.025</f>
        <v>28528.89</v>
      </c>
      <c r="F22" s="31">
        <f>C22*12</f>
        <v>28528.89</v>
      </c>
    </row>
    <row r="23" spans="1:6" s="42" customFormat="1" ht="12.75">
      <c r="A23" s="38" t="s">
        <v>37</v>
      </c>
      <c r="B23" s="39" t="s">
        <v>38</v>
      </c>
      <c r="C23" s="40">
        <f>E23/12</f>
        <v>1118.2724666666666</v>
      </c>
      <c r="D23" s="40">
        <f>E23/C5/12</f>
        <v>0.09995463510848128</v>
      </c>
      <c r="E23" s="41">
        <f>C7*0.01</f>
        <v>13419.2696</v>
      </c>
      <c r="F23" s="31">
        <f>C23*12</f>
        <v>13419.2696</v>
      </c>
    </row>
    <row r="24" spans="1:6" s="45" customFormat="1" ht="12.75">
      <c r="A24" s="43"/>
      <c r="B24" s="22" t="s">
        <v>39</v>
      </c>
      <c r="C24" s="44">
        <f>SUM(C14:C23)</f>
        <v>77484.35149999999</v>
      </c>
      <c r="D24" s="44">
        <f>SUM(D14:D23)</f>
        <v>6.925789833568709</v>
      </c>
      <c r="E24" s="44">
        <f>SUM(E14:E23)</f>
        <v>929812.2179999999</v>
      </c>
      <c r="F24" s="44">
        <f>SUM(F14:F23)</f>
        <v>929812.2179999999</v>
      </c>
    </row>
    <row r="25" spans="1:6" ht="10.5" customHeight="1">
      <c r="A25" s="48" t="s">
        <v>41</v>
      </c>
      <c r="B25" s="49" t="s">
        <v>42</v>
      </c>
      <c r="C25" s="31"/>
      <c r="D25" s="31"/>
      <c r="E25" s="35"/>
      <c r="F25" s="35"/>
    </row>
    <row r="26" spans="1:6" ht="12.75">
      <c r="A26" s="48"/>
      <c r="B26" s="49"/>
      <c r="C26" s="31"/>
      <c r="D26" s="31"/>
      <c r="E26" s="35"/>
      <c r="F26" s="35"/>
    </row>
    <row r="27" spans="1:6" ht="12.75">
      <c r="A27" s="34" t="s">
        <v>88</v>
      </c>
      <c r="B27" s="70" t="s">
        <v>89</v>
      </c>
      <c r="C27" s="31">
        <f>E27/12</f>
        <v>3282.25</v>
      </c>
      <c r="D27" s="31">
        <f>C27/C5</f>
        <v>0.29337760775130056</v>
      </c>
      <c r="E27" s="71">
        <v>39387</v>
      </c>
      <c r="F27" s="35"/>
    </row>
    <row r="28" spans="1:6" ht="12.75">
      <c r="A28" s="34" t="s">
        <v>43</v>
      </c>
      <c r="B28" s="36" t="s">
        <v>48</v>
      </c>
      <c r="C28" s="31">
        <f>E28/12</f>
        <v>1250</v>
      </c>
      <c r="D28" s="31">
        <f>C28/C5</f>
        <v>0.11172884749459233</v>
      </c>
      <c r="E28" s="35">
        <v>15000</v>
      </c>
      <c r="F28" s="35"/>
    </row>
    <row r="29" spans="1:6" ht="12.75">
      <c r="A29" s="34" t="s">
        <v>45</v>
      </c>
      <c r="B29" s="36" t="s">
        <v>90</v>
      </c>
      <c r="C29" s="31">
        <f>E29/12</f>
        <v>5000</v>
      </c>
      <c r="D29" s="31">
        <f>C29/C5</f>
        <v>0.4469153899783693</v>
      </c>
      <c r="E29" s="51">
        <v>60000</v>
      </c>
      <c r="F29" s="35"/>
    </row>
    <row r="30" spans="1:6" ht="12.75">
      <c r="A30" s="34" t="s">
        <v>47</v>
      </c>
      <c r="B30" s="36" t="s">
        <v>91</v>
      </c>
      <c r="C30" s="31">
        <f>E30/12</f>
        <v>6000</v>
      </c>
      <c r="D30" s="31">
        <f>C30/C5</f>
        <v>0.5362984679740432</v>
      </c>
      <c r="E30" s="51">
        <v>72000</v>
      </c>
      <c r="F30" s="35"/>
    </row>
    <row r="31" spans="1:6" ht="12.75">
      <c r="A31" s="34" t="s">
        <v>49</v>
      </c>
      <c r="B31" s="33" t="s">
        <v>64</v>
      </c>
      <c r="C31" s="31">
        <f>E31/12</f>
        <v>3333.3333333333335</v>
      </c>
      <c r="D31" s="31">
        <f>C31/C5</f>
        <v>0.2979435933189129</v>
      </c>
      <c r="E31" s="51">
        <v>40000</v>
      </c>
      <c r="F31" s="31"/>
    </row>
    <row r="32" spans="1:6" ht="12" customHeight="1">
      <c r="A32" s="34" t="s">
        <v>51</v>
      </c>
      <c r="B32" s="33" t="s">
        <v>66</v>
      </c>
      <c r="C32" s="31">
        <f>E32/12</f>
        <v>5250</v>
      </c>
      <c r="D32" s="31">
        <f>C32/C5</f>
        <v>0.4692611594772878</v>
      </c>
      <c r="E32" s="51">
        <v>63000</v>
      </c>
      <c r="F32" s="31"/>
    </row>
    <row r="33" spans="1:6" ht="12" customHeight="1">
      <c r="A33" s="34" t="s">
        <v>53</v>
      </c>
      <c r="B33" s="33" t="s">
        <v>92</v>
      </c>
      <c r="C33" s="31">
        <f>E33/12</f>
        <v>4666.666666666667</v>
      </c>
      <c r="D33" s="31">
        <f>C33/C5</f>
        <v>0.41712103064647804</v>
      </c>
      <c r="E33" s="51">
        <v>56000</v>
      </c>
      <c r="F33" s="31"/>
    </row>
    <row r="34" spans="1:6" ht="12" customHeight="1">
      <c r="A34" s="34" t="s">
        <v>55</v>
      </c>
      <c r="B34" s="33" t="s">
        <v>93</v>
      </c>
      <c r="C34" s="31">
        <f>E34/12</f>
        <v>7500</v>
      </c>
      <c r="D34" s="31">
        <f>C34/C5</f>
        <v>0.670373084967554</v>
      </c>
      <c r="E34" s="51">
        <v>90000</v>
      </c>
      <c r="F34" s="31"/>
    </row>
    <row r="35" spans="1:6" s="56" customFormat="1" ht="12.75">
      <c r="A35" s="32"/>
      <c r="B35" s="53" t="s">
        <v>73</v>
      </c>
      <c r="C35" s="54">
        <f>SUM(C27:C33)</f>
        <v>28782.250000000004</v>
      </c>
      <c r="D35" s="54">
        <f>SUM(D27:D34)</f>
        <v>3.243019181608538</v>
      </c>
      <c r="E35" s="54">
        <f>SUM(E27:E33)</f>
        <v>345387</v>
      </c>
      <c r="F35" s="55"/>
    </row>
    <row r="36" spans="1:6" ht="12.75">
      <c r="A36" s="32"/>
      <c r="B36" s="53" t="s">
        <v>74</v>
      </c>
      <c r="C36" s="44"/>
      <c r="D36" s="44">
        <f>SUM(D35+D24)</f>
        <v>10.168809015177247</v>
      </c>
      <c r="E36" s="44"/>
      <c r="F36" s="44"/>
    </row>
    <row r="37" spans="1:6" ht="12.75">
      <c r="A37" s="32"/>
      <c r="B37" s="72" t="s">
        <v>94</v>
      </c>
      <c r="C37" s="47"/>
      <c r="D37" s="47"/>
      <c r="E37" s="47"/>
      <c r="F37" s="47">
        <v>748831.27</v>
      </c>
    </row>
    <row r="38" spans="1:6" ht="12.75">
      <c r="A38" s="57"/>
      <c r="B38" s="53" t="s">
        <v>75</v>
      </c>
      <c r="C38" s="58"/>
      <c r="D38" s="59"/>
      <c r="E38" s="59"/>
      <c r="F38" s="59"/>
    </row>
    <row r="39" spans="1:6" ht="12.75">
      <c r="A39" s="57"/>
      <c r="B39" s="32" t="s">
        <v>76</v>
      </c>
      <c r="C39" s="60">
        <f>300</f>
        <v>300</v>
      </c>
      <c r="D39" s="73">
        <f>C39*12</f>
        <v>3600</v>
      </c>
      <c r="E39" s="59"/>
      <c r="F39" s="59"/>
    </row>
    <row r="40" spans="1:6" ht="12.75">
      <c r="A40" s="57"/>
      <c r="B40" s="33" t="s">
        <v>77</v>
      </c>
      <c r="C40" s="60">
        <f>300</f>
        <v>300</v>
      </c>
      <c r="D40" s="73">
        <f>C40*12</f>
        <v>3600</v>
      </c>
      <c r="E40" s="59"/>
      <c r="F40" s="59"/>
    </row>
    <row r="41" spans="1:6" ht="12.75">
      <c r="A41" s="57"/>
      <c r="B41" s="53" t="s">
        <v>78</v>
      </c>
      <c r="C41" s="60"/>
      <c r="D41" s="73"/>
      <c r="E41" s="59"/>
      <c r="F41" s="59"/>
    </row>
    <row r="42" spans="1:6" ht="12.75">
      <c r="A42" s="57"/>
      <c r="B42" s="33" t="s">
        <v>79</v>
      </c>
      <c r="C42" s="61">
        <f>2400</f>
        <v>2400</v>
      </c>
      <c r="D42" s="61">
        <f>2400</f>
        <v>2400</v>
      </c>
      <c r="E42" s="59"/>
      <c r="F42" s="59"/>
    </row>
    <row r="43" spans="1:6" ht="12.75">
      <c r="A43" s="57"/>
      <c r="B43" s="33" t="s">
        <v>80</v>
      </c>
      <c r="C43" s="61">
        <f>350</f>
        <v>350</v>
      </c>
      <c r="D43" s="73">
        <f>C43*12</f>
        <v>4200</v>
      </c>
      <c r="E43" s="59"/>
      <c r="F43" s="59"/>
    </row>
    <row r="44" spans="1:6" ht="12.75">
      <c r="A44" s="57"/>
      <c r="B44" s="33" t="s">
        <v>95</v>
      </c>
      <c r="C44" s="61">
        <f>708</f>
        <v>708</v>
      </c>
      <c r="D44" s="73">
        <f>C44*12</f>
        <v>8496</v>
      </c>
      <c r="E44" s="59"/>
      <c r="F44" s="59"/>
    </row>
    <row r="45" spans="1:6" ht="12.75">
      <c r="A45" s="57"/>
      <c r="B45" s="33" t="s">
        <v>96</v>
      </c>
      <c r="C45" s="60">
        <f>350</f>
        <v>350</v>
      </c>
      <c r="D45" s="73">
        <f>C45*12</f>
        <v>4200</v>
      </c>
      <c r="E45" s="59"/>
      <c r="F45" s="59"/>
    </row>
    <row r="46" spans="1:6" ht="12.75">
      <c r="A46" s="57"/>
      <c r="B46" s="33" t="s">
        <v>83</v>
      </c>
      <c r="C46" s="60">
        <f>350</f>
        <v>350</v>
      </c>
      <c r="D46" s="73">
        <f>C46*12</f>
        <v>4200</v>
      </c>
      <c r="E46" s="59"/>
      <c r="F46" s="59"/>
    </row>
    <row r="47" spans="1:5" ht="12.75">
      <c r="A47" s="57"/>
      <c r="B47" s="60" t="s">
        <v>84</v>
      </c>
      <c r="C47" s="58">
        <f>SUM(C38:C46)</f>
        <v>4758</v>
      </c>
      <c r="D47" s="58">
        <f>SUM(D38:D46)</f>
        <v>30696</v>
      </c>
      <c r="E47" s="62"/>
    </row>
    <row r="48" spans="1:5" ht="5.25" customHeight="1">
      <c r="A48" s="57"/>
      <c r="B48" s="63"/>
      <c r="C48" s="63"/>
      <c r="D48" s="63"/>
      <c r="E48" s="63"/>
    </row>
    <row r="49" spans="1:5" ht="40.5" customHeight="1">
      <c r="A49" s="57"/>
      <c r="B49" s="74" t="s">
        <v>97</v>
      </c>
      <c r="C49" s="74"/>
      <c r="D49" s="74"/>
      <c r="E49" s="74"/>
    </row>
    <row r="50" spans="1:6" ht="52.5" customHeight="1">
      <c r="A50" s="65"/>
      <c r="B50" s="65"/>
      <c r="C50" s="66"/>
      <c r="D50" s="65"/>
      <c r="E50" s="59"/>
      <c r="F50" s="59"/>
    </row>
    <row r="51" spans="1:6" ht="32.25" customHeight="1">
      <c r="A51" s="57"/>
      <c r="B51" s="57"/>
      <c r="C51" s="66"/>
      <c r="D51" s="59"/>
      <c r="E51" s="59"/>
      <c r="F51" s="59"/>
    </row>
    <row r="52" spans="1:6" ht="12.75">
      <c r="A52" s="67"/>
      <c r="B52" s="67"/>
      <c r="C52" s="66"/>
      <c r="D52" s="66"/>
      <c r="E52" s="66"/>
      <c r="F52" s="66"/>
    </row>
    <row r="53" spans="1:6" ht="12.75">
      <c r="A53" s="67"/>
      <c r="B53" s="67"/>
      <c r="C53" s="66"/>
      <c r="D53" s="66"/>
      <c r="E53" s="66"/>
      <c r="F53" s="66"/>
    </row>
    <row r="54" spans="1:6" ht="12.75">
      <c r="A54" s="67"/>
      <c r="B54" s="67"/>
      <c r="C54" s="66"/>
      <c r="D54" s="66"/>
      <c r="E54" s="66"/>
      <c r="F54" s="66"/>
    </row>
    <row r="55" spans="1:6" ht="12.75">
      <c r="A55" s="67"/>
      <c r="B55" s="67"/>
      <c r="C55" s="66"/>
      <c r="D55" s="66"/>
      <c r="E55" s="66"/>
      <c r="F55" s="66"/>
    </row>
    <row r="56" spans="1:6" ht="12.75">
      <c r="A56" s="67"/>
      <c r="B56" s="67"/>
      <c r="C56" s="66"/>
      <c r="D56" s="66"/>
      <c r="E56" s="66"/>
      <c r="F56" s="66"/>
    </row>
    <row r="57" spans="1:6" s="62" customFormat="1" ht="12.75">
      <c r="A57" s="67"/>
      <c r="B57" s="67"/>
      <c r="C57" s="66"/>
      <c r="D57" s="66"/>
      <c r="E57" s="66"/>
      <c r="F57" s="66"/>
    </row>
    <row r="58" spans="1:6" s="62" customFormat="1" ht="12.75">
      <c r="A58" s="67"/>
      <c r="B58" s="67"/>
      <c r="C58" s="66"/>
      <c r="D58" s="66"/>
      <c r="E58" s="66"/>
      <c r="F58" s="66"/>
    </row>
    <row r="59" spans="1:6" s="62" customFormat="1" ht="12.75">
      <c r="A59" s="67"/>
      <c r="B59" s="67"/>
      <c r="C59" s="66"/>
      <c r="D59" s="66"/>
      <c r="E59" s="66"/>
      <c r="F59" s="66"/>
    </row>
    <row r="60" spans="1:6" s="62" customFormat="1" ht="12.75">
      <c r="A60" s="67"/>
      <c r="B60" s="67"/>
      <c r="C60" s="66"/>
      <c r="D60" s="66"/>
      <c r="E60" s="66"/>
      <c r="F60" s="66"/>
    </row>
    <row r="61" spans="1:6" s="62" customFormat="1" ht="12.75">
      <c r="A61" s="67"/>
      <c r="B61" s="67"/>
      <c r="C61" s="66"/>
      <c r="D61" s="66"/>
      <c r="E61" s="66"/>
      <c r="F61" s="66"/>
    </row>
    <row r="62" spans="1:6" s="62" customFormat="1" ht="12.75">
      <c r="A62" s="67"/>
      <c r="B62" s="67"/>
      <c r="C62" s="66"/>
      <c r="D62" s="66"/>
      <c r="E62" s="66"/>
      <c r="F62" s="66"/>
    </row>
    <row r="63" spans="1:6" s="62" customFormat="1" ht="12.75">
      <c r="A63" s="1"/>
      <c r="B63" s="1"/>
      <c r="C63" s="66"/>
      <c r="D63" s="66"/>
      <c r="E63" s="66"/>
      <c r="F63" s="66"/>
    </row>
    <row r="64" spans="1:6" s="62" customFormat="1" ht="12.75">
      <c r="A64" s="1"/>
      <c r="B64" s="1"/>
      <c r="C64" s="66"/>
      <c r="D64" s="66"/>
      <c r="E64" s="66"/>
      <c r="F64" s="66"/>
    </row>
    <row r="65" spans="1:6" s="62" customFormat="1" ht="12.75">
      <c r="A65" s="1"/>
      <c r="B65" s="1"/>
      <c r="C65" s="66"/>
      <c r="D65" s="66"/>
      <c r="E65" s="66"/>
      <c r="F65" s="66"/>
    </row>
    <row r="66" spans="1:6" s="62" customFormat="1" ht="12.75">
      <c r="A66" s="1"/>
      <c r="B66" s="1"/>
      <c r="C66" s="66"/>
      <c r="D66" s="66"/>
      <c r="E66" s="66"/>
      <c r="F66" s="66"/>
    </row>
    <row r="67" spans="1:6" s="62" customFormat="1" ht="12.75">
      <c r="A67" s="1"/>
      <c r="B67" s="1"/>
      <c r="C67" s="66"/>
      <c r="D67" s="66"/>
      <c r="E67" s="66"/>
      <c r="F67" s="66"/>
    </row>
    <row r="68" spans="1:6" s="62" customFormat="1" ht="12.75">
      <c r="A68" s="1"/>
      <c r="B68" s="1"/>
      <c r="C68" s="66"/>
      <c r="D68" s="66"/>
      <c r="E68" s="66"/>
      <c r="F68" s="66"/>
    </row>
    <row r="69" spans="1:6" s="62" customFormat="1" ht="12.75">
      <c r="A69" s="1"/>
      <c r="B69" s="1"/>
      <c r="C69" s="66"/>
      <c r="D69" s="66"/>
      <c r="E69" s="66"/>
      <c r="F69" s="66"/>
    </row>
    <row r="70" spans="1:6" s="62" customFormat="1" ht="12.75">
      <c r="A70" s="1"/>
      <c r="B70" s="1"/>
      <c r="C70" s="66"/>
      <c r="D70" s="66"/>
      <c r="E70" s="66"/>
      <c r="F70" s="66"/>
    </row>
    <row r="71" spans="1:6" s="62" customFormat="1" ht="12.75">
      <c r="A71" s="1"/>
      <c r="B71" s="1"/>
      <c r="C71" s="66"/>
      <c r="D71" s="66"/>
      <c r="E71" s="66"/>
      <c r="F71" s="66"/>
    </row>
    <row r="72" spans="1:6" s="62" customFormat="1" ht="12.75">
      <c r="A72" s="1"/>
      <c r="B72" s="1"/>
      <c r="C72" s="66"/>
      <c r="D72" s="66"/>
      <c r="E72" s="66"/>
      <c r="F72" s="66"/>
    </row>
    <row r="73" spans="1:6" s="62" customFormat="1" ht="12.75">
      <c r="A73" s="1"/>
      <c r="B73" s="1"/>
      <c r="C73" s="66"/>
      <c r="D73" s="66"/>
      <c r="E73" s="66"/>
      <c r="F73" s="66"/>
    </row>
    <row r="74" spans="1:6" s="62" customFormat="1" ht="12.75">
      <c r="A74" s="1"/>
      <c r="B74" s="1"/>
      <c r="C74" s="66"/>
      <c r="D74" s="66"/>
      <c r="E74" s="66"/>
      <c r="F74" s="66"/>
    </row>
    <row r="75" spans="1:6" s="62" customFormat="1" ht="12.75">
      <c r="A75" s="1"/>
      <c r="B75" s="1"/>
      <c r="C75" s="66"/>
      <c r="D75" s="66"/>
      <c r="E75" s="66"/>
      <c r="F75" s="66"/>
    </row>
    <row r="76" spans="1:6" s="62" customFormat="1" ht="12.75">
      <c r="A76" s="1"/>
      <c r="B76" s="1"/>
      <c r="C76" s="66"/>
      <c r="D76" s="66"/>
      <c r="E76" s="66"/>
      <c r="F76" s="66"/>
    </row>
    <row r="77" spans="1:6" s="62" customFormat="1" ht="12.75">
      <c r="A77" s="1"/>
      <c r="B77" s="1"/>
      <c r="C77" s="66"/>
      <c r="D77" s="66"/>
      <c r="E77" s="66"/>
      <c r="F77" s="66"/>
    </row>
    <row r="78" spans="1:6" s="62" customFormat="1" ht="12.75">
      <c r="A78" s="1"/>
      <c r="B78" s="1"/>
      <c r="C78" s="66"/>
      <c r="D78" s="66"/>
      <c r="E78" s="66"/>
      <c r="F78" s="66"/>
    </row>
    <row r="79" spans="1:6" s="62" customFormat="1" ht="12.75">
      <c r="A79" s="1"/>
      <c r="B79" s="1"/>
      <c r="C79" s="66"/>
      <c r="D79" s="66"/>
      <c r="E79" s="66"/>
      <c r="F79" s="66"/>
    </row>
    <row r="80" spans="1:6" s="62" customFormat="1" ht="12.75">
      <c r="A80" s="1"/>
      <c r="B80" s="1"/>
      <c r="C80" s="66"/>
      <c r="D80" s="66"/>
      <c r="E80" s="66"/>
      <c r="F80" s="66"/>
    </row>
    <row r="81" spans="1:6" s="62" customFormat="1" ht="12.75">
      <c r="A81" s="1"/>
      <c r="B81" s="1"/>
      <c r="C81" s="66"/>
      <c r="D81" s="66"/>
      <c r="E81" s="66"/>
      <c r="F81" s="66"/>
    </row>
    <row r="82" spans="1:6" s="62" customFormat="1" ht="12.75">
      <c r="A82" s="1"/>
      <c r="B82" s="1"/>
      <c r="C82" s="66"/>
      <c r="D82" s="66"/>
      <c r="E82" s="66"/>
      <c r="F82" s="66"/>
    </row>
    <row r="83" spans="1:6" s="62" customFormat="1" ht="12.75">
      <c r="A83" s="1"/>
      <c r="B83" s="1"/>
      <c r="C83" s="66"/>
      <c r="D83" s="66"/>
      <c r="E83" s="66"/>
      <c r="F83" s="66"/>
    </row>
    <row r="84" spans="1:6" s="62" customFormat="1" ht="12.75">
      <c r="A84" s="1"/>
      <c r="B84" s="1"/>
      <c r="C84" s="66"/>
      <c r="D84" s="66"/>
      <c r="E84" s="66"/>
      <c r="F84" s="66"/>
    </row>
    <row r="85" spans="1:6" s="62" customFormat="1" ht="12.75">
      <c r="A85" s="1"/>
      <c r="B85" s="1"/>
      <c r="C85" s="66"/>
      <c r="D85" s="66"/>
      <c r="E85" s="66"/>
      <c r="F85" s="66"/>
    </row>
    <row r="86" spans="1:6" s="62" customFormat="1" ht="12.75">
      <c r="A86" s="1"/>
      <c r="B86" s="1"/>
      <c r="C86" s="66"/>
      <c r="D86" s="66"/>
      <c r="E86" s="66"/>
      <c r="F86" s="66"/>
    </row>
    <row r="87" spans="1:6" s="62" customFormat="1" ht="12.75">
      <c r="A87" s="1"/>
      <c r="B87" s="1"/>
      <c r="C87" s="66"/>
      <c r="D87" s="66"/>
      <c r="E87" s="66"/>
      <c r="F87" s="66"/>
    </row>
    <row r="88" spans="1:6" s="62" customFormat="1" ht="12.75">
      <c r="A88" s="1"/>
      <c r="B88" s="1"/>
      <c r="C88" s="66"/>
      <c r="D88" s="66"/>
      <c r="E88" s="66"/>
      <c r="F88" s="66"/>
    </row>
    <row r="89" spans="1:6" s="62" customFormat="1" ht="12.75">
      <c r="A89" s="1"/>
      <c r="B89" s="1"/>
      <c r="C89" s="66"/>
      <c r="D89" s="66"/>
      <c r="E89" s="66"/>
      <c r="F89" s="66"/>
    </row>
    <row r="90" spans="1:6" s="62" customFormat="1" ht="12.75">
      <c r="A90" s="1"/>
      <c r="B90" s="1"/>
      <c r="C90" s="66"/>
      <c r="D90" s="66"/>
      <c r="E90" s="66"/>
      <c r="F90" s="66"/>
    </row>
    <row r="91" spans="1:6" s="62" customFormat="1" ht="12.75">
      <c r="A91" s="1"/>
      <c r="B91" s="1"/>
      <c r="C91" s="66"/>
      <c r="D91" s="66"/>
      <c r="E91" s="66"/>
      <c r="F91" s="66"/>
    </row>
    <row r="92" spans="1:6" s="62" customFormat="1" ht="12.75">
      <c r="A92" s="1"/>
      <c r="B92" s="1"/>
      <c r="C92" s="66"/>
      <c r="D92" s="66"/>
      <c r="E92" s="66"/>
      <c r="F92" s="66"/>
    </row>
    <row r="93" spans="1:6" s="62" customFormat="1" ht="12.75">
      <c r="A93" s="1"/>
      <c r="B93" s="1"/>
      <c r="C93" s="66"/>
      <c r="D93" s="66"/>
      <c r="E93" s="66"/>
      <c r="F93" s="66"/>
    </row>
    <row r="94" spans="1:6" s="62" customFormat="1" ht="12.75">
      <c r="A94" s="1"/>
      <c r="B94" s="1"/>
      <c r="C94" s="1"/>
      <c r="D94" s="66"/>
      <c r="E94" s="66"/>
      <c r="F94" s="66"/>
    </row>
    <row r="95" spans="1:6" s="62" customFormat="1" ht="12.75">
      <c r="A95" s="1"/>
      <c r="B95" s="1"/>
      <c r="C95" s="1"/>
      <c r="D95" s="66"/>
      <c r="E95" s="66"/>
      <c r="F95" s="66"/>
    </row>
    <row r="96" spans="1:6" s="62" customFormat="1" ht="12.75">
      <c r="A96" s="1"/>
      <c r="B96" s="1"/>
      <c r="C96" s="1"/>
      <c r="D96" s="66"/>
      <c r="E96" s="66"/>
      <c r="F96" s="66"/>
    </row>
    <row r="97" spans="1:6" s="62" customFormat="1" ht="12.75">
      <c r="A97" s="1"/>
      <c r="B97" s="1"/>
      <c r="C97" s="1"/>
      <c r="D97" s="66"/>
      <c r="E97" s="66"/>
      <c r="F97" s="66"/>
    </row>
    <row r="98" spans="1:6" s="62" customFormat="1" ht="12.75">
      <c r="A98" s="1"/>
      <c r="B98" s="1"/>
      <c r="C98" s="1"/>
      <c r="D98" s="66"/>
      <c r="E98" s="66"/>
      <c r="F98" s="66"/>
    </row>
  </sheetData>
  <sheetProtection selectLockedCells="1" selectUnlockedCells="1"/>
  <mergeCells count="18">
    <mergeCell ref="B1:C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5:A26"/>
    <mergeCell ref="B25:B26"/>
    <mergeCell ref="C25:C26"/>
    <mergeCell ref="D25:D26"/>
    <mergeCell ref="E25:E26"/>
    <mergeCell ref="F25:F26"/>
    <mergeCell ref="B48:E48"/>
    <mergeCell ref="B49:E49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0"/>
  <sheetViews>
    <sheetView workbookViewId="0" topLeftCell="A19">
      <selection activeCell="B39" sqref="B39"/>
    </sheetView>
  </sheetViews>
  <sheetFormatPr defaultColWidth="9.140625" defaultRowHeight="12.75"/>
  <cols>
    <col min="1" max="1" width="4.140625" style="1" customWidth="1"/>
    <col min="2" max="2" width="42.140625" style="1" customWidth="1"/>
    <col min="3" max="3" width="10.57421875" style="1" customWidth="1"/>
    <col min="4" max="4" width="8.57421875" style="1" customWidth="1"/>
    <col min="5" max="5" width="15.28125" style="1" customWidth="1"/>
    <col min="6" max="6" width="16.140625" style="1" customWidth="1"/>
    <col min="7" max="7" width="11.140625" style="1" customWidth="1"/>
    <col min="8" max="8" width="13.00390625" style="1" customWidth="1"/>
    <col min="9" max="16384" width="8.8515625" style="1" customWidth="1"/>
  </cols>
  <sheetData>
    <row r="1" spans="2:3" ht="12.75">
      <c r="B1" s="2" t="s">
        <v>0</v>
      </c>
      <c r="C1" s="2"/>
    </row>
    <row r="2" spans="1:6" ht="28.5" customHeight="1">
      <c r="A2" s="3" t="s">
        <v>87</v>
      </c>
      <c r="B2" s="3"/>
      <c r="C2" s="3"/>
      <c r="D2" s="3"/>
      <c r="E2" s="3"/>
      <c r="F2" s="3"/>
    </row>
    <row r="3" spans="2:8" ht="12.75">
      <c r="B3" s="4" t="s">
        <v>2</v>
      </c>
      <c r="C3" s="5" t="s">
        <v>3</v>
      </c>
      <c r="D3" s="5"/>
      <c r="E3" s="5"/>
      <c r="F3" s="6"/>
      <c r="H3" s="69"/>
    </row>
    <row r="4" spans="2:8" ht="12.75">
      <c r="B4" s="4" t="s">
        <v>4</v>
      </c>
      <c r="C4" s="7">
        <v>6</v>
      </c>
      <c r="D4" s="7"/>
      <c r="E4" s="7"/>
      <c r="F4" s="8"/>
      <c r="H4" s="69"/>
    </row>
    <row r="5" spans="2:8" ht="12.75">
      <c r="B5" s="9" t="s">
        <v>5</v>
      </c>
      <c r="C5" s="7">
        <v>11187.8</v>
      </c>
      <c r="D5" s="7"/>
      <c r="E5" s="7"/>
      <c r="F5" s="8"/>
      <c r="H5" s="69"/>
    </row>
    <row r="6" spans="2:6" ht="12.75">
      <c r="B6" s="9" t="s">
        <v>6</v>
      </c>
      <c r="C6" s="10">
        <v>1693.9</v>
      </c>
      <c r="D6" s="11"/>
      <c r="E6" s="12"/>
      <c r="F6" s="8"/>
    </row>
    <row r="7" spans="2:6" ht="12.75">
      <c r="B7" s="13" t="s">
        <v>7</v>
      </c>
      <c r="C7" s="14">
        <v>1341926.96</v>
      </c>
      <c r="D7" s="15"/>
      <c r="E7" s="16"/>
      <c r="F7" s="17"/>
    </row>
    <row r="8" spans="2:6" ht="12.75">
      <c r="B8" s="13" t="s">
        <v>8</v>
      </c>
      <c r="C8" s="18">
        <v>6</v>
      </c>
      <c r="D8" s="19"/>
      <c r="E8" s="19"/>
      <c r="F8" s="17"/>
    </row>
    <row r="9" spans="2:5" ht="12.75">
      <c r="B9" s="20" t="s">
        <v>9</v>
      </c>
      <c r="C9" s="21">
        <v>8.5</v>
      </c>
      <c r="D9" s="22"/>
      <c r="E9" s="23"/>
    </row>
    <row r="10" spans="2:5" ht="12.75">
      <c r="B10" s="20" t="s">
        <v>10</v>
      </c>
      <c r="C10" s="21">
        <f>D50</f>
        <v>30696</v>
      </c>
      <c r="D10" s="22"/>
      <c r="E10" s="23"/>
    </row>
    <row r="11" spans="2:5" ht="12.75">
      <c r="B11" s="20" t="s">
        <v>11</v>
      </c>
      <c r="C11" s="24">
        <f>C5*C9*12</f>
        <v>1141155.5999999999</v>
      </c>
      <c r="D11" s="22">
        <f>C11/12</f>
        <v>95096.29999999999</v>
      </c>
      <c r="E11" s="23"/>
    </row>
    <row r="12" spans="1:6" ht="12.75" customHeight="1">
      <c r="A12" s="25" t="s">
        <v>12</v>
      </c>
      <c r="B12" s="26" t="s">
        <v>13</v>
      </c>
      <c r="C12" s="27" t="s">
        <v>14</v>
      </c>
      <c r="D12" s="27" t="s">
        <v>15</v>
      </c>
      <c r="E12" s="27"/>
      <c r="F12" s="27" t="s">
        <v>16</v>
      </c>
    </row>
    <row r="13" spans="1:6" ht="37.5" customHeight="1">
      <c r="A13" s="25"/>
      <c r="B13" s="26"/>
      <c r="C13" s="27"/>
      <c r="D13" s="28" t="s">
        <v>17</v>
      </c>
      <c r="E13" s="28" t="s">
        <v>18</v>
      </c>
      <c r="F13" s="27"/>
    </row>
    <row r="14" spans="1:6" ht="12.75">
      <c r="A14" s="29" t="s">
        <v>19</v>
      </c>
      <c r="B14" s="30" t="s">
        <v>20</v>
      </c>
      <c r="C14" s="31">
        <f>D14*C5</f>
        <v>51911.39199999999</v>
      </c>
      <c r="D14" s="31">
        <v>4.64</v>
      </c>
      <c r="E14" s="31">
        <f>C14*12</f>
        <v>622936.7039999999</v>
      </c>
      <c r="F14" s="31">
        <f>C14*12</f>
        <v>622936.7039999999</v>
      </c>
    </row>
    <row r="15" spans="1:6" ht="12.75">
      <c r="A15" s="32" t="s">
        <v>21</v>
      </c>
      <c r="B15" s="33" t="s">
        <v>22</v>
      </c>
      <c r="C15" s="31">
        <f>D15*C5</f>
        <v>7495.826</v>
      </c>
      <c r="D15" s="31">
        <v>0.67</v>
      </c>
      <c r="E15" s="31">
        <f>C15*12</f>
        <v>89949.912</v>
      </c>
      <c r="F15" s="31">
        <f>C15*12</f>
        <v>89949.912</v>
      </c>
    </row>
    <row r="16" spans="1:6" ht="12.75">
      <c r="A16" s="32" t="s">
        <v>23</v>
      </c>
      <c r="B16" s="33" t="s">
        <v>24</v>
      </c>
      <c r="C16" s="31">
        <v>1350</v>
      </c>
      <c r="D16" s="31">
        <f>C16/C5</f>
        <v>0.12066715529415972</v>
      </c>
      <c r="E16" s="31">
        <f>C16*12</f>
        <v>16200</v>
      </c>
      <c r="F16" s="31">
        <f>C16*12</f>
        <v>16200</v>
      </c>
    </row>
    <row r="17" spans="1:6" ht="12.75">
      <c r="A17" s="34" t="s">
        <v>25</v>
      </c>
      <c r="B17" s="23" t="s">
        <v>26</v>
      </c>
      <c r="C17" s="31">
        <f>E17/12</f>
        <v>526.4399999999999</v>
      </c>
      <c r="D17" s="31">
        <f>C17/C5</f>
        <v>0.04705482758004254</v>
      </c>
      <c r="E17" s="35">
        <f>(C8*87.74)*12</f>
        <v>6317.279999999999</v>
      </c>
      <c r="F17" s="31">
        <f>C17*12</f>
        <v>6317.279999999999</v>
      </c>
    </row>
    <row r="18" spans="1:6" ht="12.75">
      <c r="A18" s="34" t="s">
        <v>27</v>
      </c>
      <c r="B18" s="36" t="s">
        <v>28</v>
      </c>
      <c r="C18" s="31">
        <f>E18/12</f>
        <v>141.15833333333333</v>
      </c>
      <c r="D18" s="31">
        <f>C18/C5</f>
        <v>0.012617166318072663</v>
      </c>
      <c r="E18" s="31">
        <f>C6*1</f>
        <v>1693.9</v>
      </c>
      <c r="F18" s="31">
        <f>C18*12</f>
        <v>1693.9</v>
      </c>
    </row>
    <row r="19" spans="1:6" ht="12.75">
      <c r="A19" s="34" t="s">
        <v>29</v>
      </c>
      <c r="B19" s="36" t="s">
        <v>30</v>
      </c>
      <c r="C19" s="31">
        <f>E19/12</f>
        <v>296.43250000000006</v>
      </c>
      <c r="D19" s="31">
        <f>C19/C5</f>
        <v>0.0264960492679526</v>
      </c>
      <c r="E19" s="31">
        <f>C6*2.1</f>
        <v>3557.1900000000005</v>
      </c>
      <c r="F19" s="31">
        <f>C19*12</f>
        <v>3557.1900000000005</v>
      </c>
    </row>
    <row r="20" spans="1:6" s="37" customFormat="1" ht="12.75">
      <c r="A20" s="34" t="s">
        <v>31</v>
      </c>
      <c r="B20" s="36" t="s">
        <v>32</v>
      </c>
      <c r="C20" s="31">
        <f>C11*0.12/12</f>
        <v>11411.555999999999</v>
      </c>
      <c r="D20" s="31">
        <f>C20/C5</f>
        <v>1.02</v>
      </c>
      <c r="E20" s="35">
        <f>C11*0.12</f>
        <v>136938.672</v>
      </c>
      <c r="F20" s="31">
        <f>C20*12</f>
        <v>136938.672</v>
      </c>
    </row>
    <row r="21" spans="1:6" ht="12.75">
      <c r="A21" s="34" t="s">
        <v>33</v>
      </c>
      <c r="B21" s="36" t="s">
        <v>34</v>
      </c>
      <c r="C21" s="31">
        <f>C11*0.009/12</f>
        <v>855.8667</v>
      </c>
      <c r="D21" s="31">
        <f>C21/C5</f>
        <v>0.07650000000000001</v>
      </c>
      <c r="E21" s="35">
        <f>C11*0.009</f>
        <v>10270.4004</v>
      </c>
      <c r="F21" s="31">
        <f>C21*12</f>
        <v>10270.4004</v>
      </c>
    </row>
    <row r="22" spans="1:6" s="37" customFormat="1" ht="12.75">
      <c r="A22" s="34" t="s">
        <v>35</v>
      </c>
      <c r="B22" s="36" t="s">
        <v>36</v>
      </c>
      <c r="C22" s="31">
        <f>E22/12</f>
        <v>2377.4075</v>
      </c>
      <c r="D22" s="31">
        <f>C22/C5</f>
        <v>0.2125</v>
      </c>
      <c r="E22" s="35">
        <f>C11*0.025</f>
        <v>28528.89</v>
      </c>
      <c r="F22" s="31">
        <f>C22*12</f>
        <v>28528.89</v>
      </c>
    </row>
    <row r="23" spans="1:6" s="42" customFormat="1" ht="12.75">
      <c r="A23" s="38" t="s">
        <v>37</v>
      </c>
      <c r="B23" s="39" t="s">
        <v>38</v>
      </c>
      <c r="C23" s="40">
        <f>E23/12</f>
        <v>1118.2724666666666</v>
      </c>
      <c r="D23" s="40">
        <f>E23/C5/12</f>
        <v>0.09995463510848128</v>
      </c>
      <c r="E23" s="41">
        <f>C7*0.01</f>
        <v>13419.2696</v>
      </c>
      <c r="F23" s="31">
        <f>C23*12</f>
        <v>13419.2696</v>
      </c>
    </row>
    <row r="24" spans="1:6" s="45" customFormat="1" ht="12.75">
      <c r="A24" s="43"/>
      <c r="B24" s="22" t="s">
        <v>39</v>
      </c>
      <c r="C24" s="44">
        <f>SUM(C14:C23)</f>
        <v>77484.35149999999</v>
      </c>
      <c r="D24" s="44">
        <f>SUM(D14:D23)</f>
        <v>6.925789833568709</v>
      </c>
      <c r="E24" s="44">
        <f>SUM(E14:E23)</f>
        <v>929812.2179999999</v>
      </c>
      <c r="F24" s="44">
        <f>SUM(F14:F23)</f>
        <v>929812.2179999999</v>
      </c>
    </row>
    <row r="25" spans="1:6" ht="10.5" customHeight="1">
      <c r="A25" s="48" t="s">
        <v>41</v>
      </c>
      <c r="B25" s="49" t="s">
        <v>42</v>
      </c>
      <c r="C25" s="31"/>
      <c r="D25" s="31"/>
      <c r="E25" s="35"/>
      <c r="F25" s="35"/>
    </row>
    <row r="26" spans="1:6" ht="12.75">
      <c r="A26" s="48"/>
      <c r="B26" s="49"/>
      <c r="C26" s="31"/>
      <c r="D26" s="31"/>
      <c r="E26" s="35"/>
      <c r="F26" s="35"/>
    </row>
    <row r="27" spans="1:6" ht="12.75">
      <c r="A27" s="34" t="s">
        <v>88</v>
      </c>
      <c r="B27" s="70" t="s">
        <v>89</v>
      </c>
      <c r="C27" s="31">
        <f>E27/12</f>
        <v>3282.25</v>
      </c>
      <c r="D27" s="31">
        <f>C27/C5</f>
        <v>0.29337760775130056</v>
      </c>
      <c r="E27" s="71">
        <v>39387</v>
      </c>
      <c r="F27" s="35"/>
    </row>
    <row r="28" spans="1:6" ht="12.75">
      <c r="A28" s="34" t="s">
        <v>43</v>
      </c>
      <c r="B28" s="36" t="s">
        <v>48</v>
      </c>
      <c r="C28" s="31">
        <f>E28/12</f>
        <v>1250</v>
      </c>
      <c r="D28" s="31">
        <f>C28/C5</f>
        <v>0.11172884749459233</v>
      </c>
      <c r="E28" s="35">
        <v>15000</v>
      </c>
      <c r="F28" s="35"/>
    </row>
    <row r="29" spans="1:6" ht="12.75">
      <c r="A29" s="34" t="s">
        <v>47</v>
      </c>
      <c r="B29" s="36" t="s">
        <v>98</v>
      </c>
      <c r="C29" s="31">
        <f>E29/12</f>
        <v>6000</v>
      </c>
      <c r="D29" s="31">
        <f>C29/C5</f>
        <v>0.5362984679740432</v>
      </c>
      <c r="E29" s="51">
        <v>72000</v>
      </c>
      <c r="F29" s="35"/>
    </row>
    <row r="30" spans="1:6" ht="12.75">
      <c r="A30" s="34" t="s">
        <v>49</v>
      </c>
      <c r="B30" s="33" t="s">
        <v>64</v>
      </c>
      <c r="C30" s="31">
        <f>E30/12</f>
        <v>2083.3333333333335</v>
      </c>
      <c r="D30" s="31">
        <f>C30/C5</f>
        <v>0.18621474582432057</v>
      </c>
      <c r="E30" s="51">
        <v>25000</v>
      </c>
      <c r="F30" s="31"/>
    </row>
    <row r="31" spans="1:6" ht="12" customHeight="1">
      <c r="A31" s="34" t="s">
        <v>51</v>
      </c>
      <c r="B31" s="33" t="s">
        <v>99</v>
      </c>
      <c r="C31" s="31">
        <f>E31/12</f>
        <v>3333.3333333333335</v>
      </c>
      <c r="D31" s="31">
        <f>C31/C5</f>
        <v>0.2979435933189129</v>
      </c>
      <c r="E31" s="51">
        <v>40000</v>
      </c>
      <c r="F31" s="31"/>
    </row>
    <row r="32" spans="1:6" ht="12" customHeight="1">
      <c r="A32" s="34" t="s">
        <v>53</v>
      </c>
      <c r="B32" s="33" t="s">
        <v>100</v>
      </c>
      <c r="C32" s="31">
        <f>E32/12</f>
        <v>1666.6666666666667</v>
      </c>
      <c r="D32" s="31">
        <f>C32/C5</f>
        <v>0.14897179665945645</v>
      </c>
      <c r="E32" s="51">
        <v>20000</v>
      </c>
      <c r="F32" s="31"/>
    </row>
    <row r="33" spans="1:6" s="56" customFormat="1" ht="12.75">
      <c r="A33" s="32"/>
      <c r="B33" s="53" t="s">
        <v>73</v>
      </c>
      <c r="C33" s="54">
        <f>SUM(C27:C32)</f>
        <v>17615.583333333336</v>
      </c>
      <c r="D33" s="54">
        <f>SUM(D27:D32)</f>
        <v>1.5745350590226261</v>
      </c>
      <c r="E33" s="54">
        <f>SUM(E27:E32)</f>
        <v>211387</v>
      </c>
      <c r="F33" s="55"/>
    </row>
    <row r="34" spans="1:6" ht="12.75">
      <c r="A34" s="32"/>
      <c r="B34" s="53" t="s">
        <v>74</v>
      </c>
      <c r="C34" s="44"/>
      <c r="D34" s="44">
        <f>SUM(D33+D24)</f>
        <v>8.500324892591335</v>
      </c>
      <c r="E34" s="44"/>
      <c r="F34" s="44"/>
    </row>
    <row r="35" spans="1:6" ht="12.75">
      <c r="A35" s="32"/>
      <c r="B35" s="53"/>
      <c r="C35" s="44"/>
      <c r="D35" s="44"/>
      <c r="E35" s="44"/>
      <c r="F35" s="44"/>
    </row>
    <row r="36" spans="1:6" ht="12.75">
      <c r="A36" s="32"/>
      <c r="B36" s="72" t="s">
        <v>94</v>
      </c>
      <c r="C36" s="47"/>
      <c r="D36" s="47"/>
      <c r="E36" s="47"/>
      <c r="F36" s="47">
        <v>748831.27</v>
      </c>
    </row>
    <row r="37" spans="1:6" ht="12.75">
      <c r="A37" s="32"/>
      <c r="B37" s="75" t="s">
        <v>101</v>
      </c>
      <c r="C37" s="76"/>
      <c r="D37" s="76"/>
      <c r="E37" s="76"/>
      <c r="F37" s="76"/>
    </row>
    <row r="38" spans="1:6" ht="12.75">
      <c r="A38" s="51" t="s">
        <v>102</v>
      </c>
      <c r="B38" s="77" t="s">
        <v>103</v>
      </c>
      <c r="C38" s="51"/>
      <c r="D38" s="51"/>
      <c r="E38" s="51">
        <v>60000</v>
      </c>
      <c r="F38" s="51"/>
    </row>
    <row r="39" spans="1:6" ht="12.75">
      <c r="A39" s="51" t="s">
        <v>104</v>
      </c>
      <c r="B39" s="77" t="s">
        <v>90</v>
      </c>
      <c r="C39" s="51"/>
      <c r="D39" s="51"/>
      <c r="E39" s="51">
        <v>60000</v>
      </c>
      <c r="F39" s="51"/>
    </row>
    <row r="40" spans="1:6" ht="12.75">
      <c r="A40" s="51" t="s">
        <v>105</v>
      </c>
      <c r="B40" s="77" t="s">
        <v>106</v>
      </c>
      <c r="C40" s="51"/>
      <c r="D40" s="51"/>
      <c r="E40" s="51">
        <v>360000</v>
      </c>
      <c r="F40" s="51"/>
    </row>
    <row r="41" spans="1:6" ht="12.75">
      <c r="A41" s="57"/>
      <c r="B41" s="53" t="s">
        <v>75</v>
      </c>
      <c r="C41" s="58"/>
      <c r="D41" s="59"/>
      <c r="E41" s="59"/>
      <c r="F41" s="59"/>
    </row>
    <row r="42" spans="1:6" ht="12.75">
      <c r="A42" s="57"/>
      <c r="B42" s="32" t="s">
        <v>76</v>
      </c>
      <c r="C42" s="60">
        <f>300</f>
        <v>300</v>
      </c>
      <c r="D42" s="73">
        <f>C42*12</f>
        <v>3600</v>
      </c>
      <c r="E42" s="59"/>
      <c r="F42" s="59"/>
    </row>
    <row r="43" spans="1:6" ht="12.75">
      <c r="A43" s="57"/>
      <c r="B43" s="33" t="s">
        <v>77</v>
      </c>
      <c r="C43" s="60">
        <f>300</f>
        <v>300</v>
      </c>
      <c r="D43" s="73">
        <f>C43*12</f>
        <v>3600</v>
      </c>
      <c r="E43" s="59"/>
      <c r="F43" s="59"/>
    </row>
    <row r="44" spans="1:6" ht="12.75">
      <c r="A44" s="57"/>
      <c r="B44" s="53" t="s">
        <v>78</v>
      </c>
      <c r="C44" s="60"/>
      <c r="D44" s="73"/>
      <c r="E44" s="59"/>
      <c r="F44" s="59"/>
    </row>
    <row r="45" spans="1:6" ht="12.75">
      <c r="A45" s="57"/>
      <c r="B45" s="33" t="s">
        <v>79</v>
      </c>
      <c r="C45" s="61">
        <f>2400</f>
        <v>2400</v>
      </c>
      <c r="D45" s="61">
        <f>2400</f>
        <v>2400</v>
      </c>
      <c r="E45" s="59"/>
      <c r="F45" s="59"/>
    </row>
    <row r="46" spans="1:6" ht="12.75">
      <c r="A46" s="57"/>
      <c r="B46" s="33" t="s">
        <v>80</v>
      </c>
      <c r="C46" s="61">
        <f>350</f>
        <v>350</v>
      </c>
      <c r="D46" s="73">
        <f>C46*12</f>
        <v>4200</v>
      </c>
      <c r="E46" s="59"/>
      <c r="F46" s="59"/>
    </row>
    <row r="47" spans="1:6" ht="12.75">
      <c r="A47" s="57"/>
      <c r="B47" s="33" t="s">
        <v>95</v>
      </c>
      <c r="C47" s="61">
        <f>708</f>
        <v>708</v>
      </c>
      <c r="D47" s="73">
        <f>C47*12</f>
        <v>8496</v>
      </c>
      <c r="E47" s="59"/>
      <c r="F47" s="59"/>
    </row>
    <row r="48" spans="1:6" ht="12.75">
      <c r="A48" s="57"/>
      <c r="B48" s="33" t="s">
        <v>96</v>
      </c>
      <c r="C48" s="60">
        <f>350</f>
        <v>350</v>
      </c>
      <c r="D48" s="73">
        <f>C48*12</f>
        <v>4200</v>
      </c>
      <c r="E48" s="59"/>
      <c r="F48" s="59"/>
    </row>
    <row r="49" spans="1:6" ht="12.75">
      <c r="A49" s="57"/>
      <c r="B49" s="33" t="s">
        <v>83</v>
      </c>
      <c r="C49" s="60">
        <f>350</f>
        <v>350</v>
      </c>
      <c r="D49" s="73">
        <f>C49*12</f>
        <v>4200</v>
      </c>
      <c r="E49" s="59"/>
      <c r="F49" s="59"/>
    </row>
    <row r="50" spans="1:5" ht="12.75">
      <c r="A50" s="57"/>
      <c r="B50" s="60" t="s">
        <v>84</v>
      </c>
      <c r="C50" s="58">
        <f>SUM(C41:C49)</f>
        <v>4758</v>
      </c>
      <c r="D50" s="58">
        <f>SUM(D41:D49)</f>
        <v>30696</v>
      </c>
      <c r="E50" s="62"/>
    </row>
    <row r="51" spans="1:5" ht="40.5" customHeight="1">
      <c r="A51" s="57"/>
      <c r="B51" s="74" t="s">
        <v>97</v>
      </c>
      <c r="C51" s="74"/>
      <c r="D51" s="74"/>
      <c r="E51" s="74"/>
    </row>
    <row r="52" spans="1:6" ht="52.5" customHeight="1">
      <c r="A52" s="65"/>
      <c r="B52" s="65"/>
      <c r="C52" s="66"/>
      <c r="D52" s="65"/>
      <c r="E52" s="59"/>
      <c r="F52" s="59"/>
    </row>
    <row r="53" spans="1:6" ht="32.25" customHeight="1">
      <c r="A53" s="57"/>
      <c r="B53" s="57"/>
      <c r="C53" s="66"/>
      <c r="D53" s="59"/>
      <c r="E53" s="59"/>
      <c r="F53" s="59"/>
    </row>
    <row r="54" spans="1:6" ht="12.75">
      <c r="A54" s="67"/>
      <c r="B54" s="67"/>
      <c r="C54" s="66"/>
      <c r="D54" s="66"/>
      <c r="E54" s="66"/>
      <c r="F54" s="66"/>
    </row>
    <row r="55" spans="1:6" ht="12.75">
      <c r="A55" s="67"/>
      <c r="B55" s="67"/>
      <c r="C55" s="66"/>
      <c r="D55" s="66"/>
      <c r="E55" s="66"/>
      <c r="F55" s="66"/>
    </row>
    <row r="56" spans="1:6" ht="12.75">
      <c r="A56" s="67"/>
      <c r="B56" s="67"/>
      <c r="C56" s="66"/>
      <c r="D56" s="66"/>
      <c r="E56" s="66"/>
      <c r="F56" s="66"/>
    </row>
    <row r="57" spans="1:6" ht="12.75">
      <c r="A57" s="67"/>
      <c r="B57" s="67"/>
      <c r="C57" s="66"/>
      <c r="D57" s="66"/>
      <c r="E57" s="66"/>
      <c r="F57" s="66"/>
    </row>
    <row r="58" spans="1:6" ht="12.75">
      <c r="A58" s="67"/>
      <c r="B58" s="67"/>
      <c r="C58" s="66"/>
      <c r="D58" s="66"/>
      <c r="E58" s="66"/>
      <c r="F58" s="66"/>
    </row>
    <row r="59" spans="1:6" s="62" customFormat="1" ht="12.75">
      <c r="A59" s="67"/>
      <c r="B59" s="67"/>
      <c r="C59" s="66"/>
      <c r="D59" s="66"/>
      <c r="E59" s="66"/>
      <c r="F59" s="66"/>
    </row>
    <row r="60" spans="1:6" s="62" customFormat="1" ht="12.75">
      <c r="A60" s="67"/>
      <c r="B60" s="67"/>
      <c r="C60" s="66"/>
      <c r="D60" s="66"/>
      <c r="E60" s="66"/>
      <c r="F60" s="66"/>
    </row>
    <row r="61" spans="1:6" s="62" customFormat="1" ht="12.75">
      <c r="A61" s="67"/>
      <c r="B61" s="67"/>
      <c r="C61" s="66"/>
      <c r="D61" s="66"/>
      <c r="E61" s="66"/>
      <c r="F61" s="66"/>
    </row>
    <row r="62" spans="1:6" s="62" customFormat="1" ht="12.75">
      <c r="A62" s="67"/>
      <c r="B62" s="67"/>
      <c r="C62" s="66"/>
      <c r="D62" s="66"/>
      <c r="E62" s="66"/>
      <c r="F62" s="66"/>
    </row>
    <row r="63" spans="1:6" s="62" customFormat="1" ht="12.75">
      <c r="A63" s="67"/>
      <c r="B63" s="67"/>
      <c r="C63" s="66"/>
      <c r="D63" s="66"/>
      <c r="E63" s="66"/>
      <c r="F63" s="66"/>
    </row>
    <row r="64" spans="1:6" s="62" customFormat="1" ht="12.75">
      <c r="A64" s="67"/>
      <c r="B64" s="67"/>
      <c r="C64" s="66"/>
      <c r="D64" s="66"/>
      <c r="E64" s="66"/>
      <c r="F64" s="66"/>
    </row>
    <row r="65" spans="1:6" s="62" customFormat="1" ht="12.75">
      <c r="A65" s="1"/>
      <c r="B65" s="1"/>
      <c r="C65" s="66"/>
      <c r="D65" s="66"/>
      <c r="E65" s="66"/>
      <c r="F65" s="66"/>
    </row>
    <row r="66" spans="1:6" s="62" customFormat="1" ht="12.75">
      <c r="A66" s="1"/>
      <c r="B66" s="1"/>
      <c r="C66" s="66"/>
      <c r="D66" s="66"/>
      <c r="E66" s="66"/>
      <c r="F66" s="66"/>
    </row>
    <row r="67" spans="1:6" s="62" customFormat="1" ht="12.75">
      <c r="A67" s="1"/>
      <c r="B67" s="1"/>
      <c r="C67" s="66"/>
      <c r="D67" s="66"/>
      <c r="E67" s="66"/>
      <c r="F67" s="66"/>
    </row>
    <row r="68" spans="1:6" s="62" customFormat="1" ht="12.75">
      <c r="A68" s="1"/>
      <c r="B68" s="1"/>
      <c r="C68" s="66"/>
      <c r="D68" s="66"/>
      <c r="E68" s="66"/>
      <c r="F68" s="66"/>
    </row>
    <row r="69" spans="1:6" s="62" customFormat="1" ht="12.75">
      <c r="A69" s="1"/>
      <c r="B69" s="1"/>
      <c r="C69" s="66"/>
      <c r="D69" s="66"/>
      <c r="E69" s="66"/>
      <c r="F69" s="66"/>
    </row>
    <row r="70" spans="1:6" s="62" customFormat="1" ht="12.75">
      <c r="A70" s="1"/>
      <c r="B70" s="1"/>
      <c r="C70" s="66"/>
      <c r="D70" s="66"/>
      <c r="E70" s="66"/>
      <c r="F70" s="66"/>
    </row>
    <row r="71" spans="1:6" s="62" customFormat="1" ht="12.75">
      <c r="A71" s="1"/>
      <c r="B71" s="1"/>
      <c r="C71" s="66"/>
      <c r="D71" s="66"/>
      <c r="E71" s="66"/>
      <c r="F71" s="66"/>
    </row>
    <row r="72" spans="1:6" s="62" customFormat="1" ht="12.75">
      <c r="A72" s="1"/>
      <c r="B72" s="1"/>
      <c r="C72" s="66"/>
      <c r="D72" s="66"/>
      <c r="E72" s="66"/>
      <c r="F72" s="66"/>
    </row>
    <row r="73" spans="1:6" s="62" customFormat="1" ht="12.75">
      <c r="A73" s="1"/>
      <c r="B73" s="1"/>
      <c r="C73" s="66"/>
      <c r="D73" s="66"/>
      <c r="E73" s="66"/>
      <c r="F73" s="66"/>
    </row>
    <row r="74" spans="1:6" s="62" customFormat="1" ht="12.75">
      <c r="A74" s="1"/>
      <c r="B74" s="1"/>
      <c r="C74" s="66"/>
      <c r="D74" s="66"/>
      <c r="E74" s="66"/>
      <c r="F74" s="66"/>
    </row>
    <row r="75" spans="1:6" s="62" customFormat="1" ht="12.75">
      <c r="A75" s="1"/>
      <c r="B75" s="1"/>
      <c r="C75" s="66"/>
      <c r="D75" s="66"/>
      <c r="E75" s="66"/>
      <c r="F75" s="66"/>
    </row>
    <row r="76" spans="1:6" s="62" customFormat="1" ht="12.75">
      <c r="A76" s="1"/>
      <c r="B76" s="1"/>
      <c r="C76" s="66"/>
      <c r="D76" s="66"/>
      <c r="E76" s="66"/>
      <c r="F76" s="66"/>
    </row>
    <row r="77" spans="1:6" s="62" customFormat="1" ht="12.75">
      <c r="A77" s="1"/>
      <c r="B77" s="1"/>
      <c r="C77" s="66"/>
      <c r="D77" s="66"/>
      <c r="E77" s="66"/>
      <c r="F77" s="66"/>
    </row>
    <row r="78" spans="1:6" s="62" customFormat="1" ht="12.75">
      <c r="A78" s="1"/>
      <c r="B78" s="1"/>
      <c r="C78" s="66"/>
      <c r="D78" s="66"/>
      <c r="E78" s="66"/>
      <c r="F78" s="66"/>
    </row>
    <row r="79" spans="1:6" s="62" customFormat="1" ht="12.75">
      <c r="A79" s="1"/>
      <c r="B79" s="1"/>
      <c r="C79" s="66"/>
      <c r="D79" s="66"/>
      <c r="E79" s="66"/>
      <c r="F79" s="66"/>
    </row>
    <row r="80" spans="1:6" s="62" customFormat="1" ht="12.75">
      <c r="A80" s="1"/>
      <c r="B80" s="1"/>
      <c r="C80" s="66"/>
      <c r="D80" s="66"/>
      <c r="E80" s="66"/>
      <c r="F80" s="66"/>
    </row>
    <row r="81" spans="1:6" s="62" customFormat="1" ht="12.75">
      <c r="A81" s="1"/>
      <c r="B81" s="1"/>
      <c r="C81" s="66"/>
      <c r="D81" s="66"/>
      <c r="E81" s="66"/>
      <c r="F81" s="66"/>
    </row>
    <row r="82" spans="1:6" s="62" customFormat="1" ht="12.75">
      <c r="A82" s="1"/>
      <c r="B82" s="1"/>
      <c r="C82" s="66"/>
      <c r="D82" s="66"/>
      <c r="E82" s="66"/>
      <c r="F82" s="66"/>
    </row>
    <row r="83" spans="1:6" s="62" customFormat="1" ht="12.75">
      <c r="A83" s="1"/>
      <c r="B83" s="1"/>
      <c r="C83" s="66"/>
      <c r="D83" s="66"/>
      <c r="E83" s="66"/>
      <c r="F83" s="66"/>
    </row>
    <row r="84" spans="1:6" s="62" customFormat="1" ht="12.75">
      <c r="A84" s="1"/>
      <c r="B84" s="1"/>
      <c r="C84" s="66"/>
      <c r="D84" s="66"/>
      <c r="E84" s="66"/>
      <c r="F84" s="66"/>
    </row>
    <row r="85" spans="1:6" s="62" customFormat="1" ht="12.75">
      <c r="A85" s="1"/>
      <c r="B85" s="1"/>
      <c r="C85" s="66"/>
      <c r="D85" s="66"/>
      <c r="E85" s="66"/>
      <c r="F85" s="66"/>
    </row>
    <row r="86" spans="1:6" s="62" customFormat="1" ht="12.75">
      <c r="A86" s="1"/>
      <c r="B86" s="1"/>
      <c r="C86" s="66"/>
      <c r="D86" s="66"/>
      <c r="E86" s="66"/>
      <c r="F86" s="66"/>
    </row>
    <row r="87" spans="1:6" s="62" customFormat="1" ht="12.75">
      <c r="A87" s="1"/>
      <c r="B87" s="1"/>
      <c r="C87" s="66"/>
      <c r="D87" s="66"/>
      <c r="E87" s="66"/>
      <c r="F87" s="66"/>
    </row>
    <row r="88" spans="1:6" s="62" customFormat="1" ht="12.75">
      <c r="A88" s="1"/>
      <c r="B88" s="1"/>
      <c r="C88" s="66"/>
      <c r="D88" s="66"/>
      <c r="E88" s="66"/>
      <c r="F88" s="66"/>
    </row>
    <row r="89" spans="1:6" s="62" customFormat="1" ht="12.75">
      <c r="A89" s="1"/>
      <c r="B89" s="1"/>
      <c r="C89" s="66"/>
      <c r="D89" s="66"/>
      <c r="E89" s="66"/>
      <c r="F89" s="66"/>
    </row>
    <row r="90" spans="1:6" s="62" customFormat="1" ht="12.75">
      <c r="A90" s="1"/>
      <c r="B90" s="1"/>
      <c r="C90" s="66"/>
      <c r="D90" s="66"/>
      <c r="E90" s="66"/>
      <c r="F90" s="66"/>
    </row>
    <row r="91" spans="1:6" s="62" customFormat="1" ht="12.75">
      <c r="A91" s="1"/>
      <c r="B91" s="1"/>
      <c r="C91" s="66"/>
      <c r="D91" s="66"/>
      <c r="E91" s="66"/>
      <c r="F91" s="66"/>
    </row>
    <row r="92" spans="1:6" s="62" customFormat="1" ht="12.75">
      <c r="A92" s="1"/>
      <c r="B92" s="1"/>
      <c r="C92" s="66"/>
      <c r="D92" s="66"/>
      <c r="E92" s="66"/>
      <c r="F92" s="66"/>
    </row>
    <row r="93" spans="1:6" s="62" customFormat="1" ht="12.75">
      <c r="A93" s="1"/>
      <c r="B93" s="1"/>
      <c r="C93" s="66"/>
      <c r="D93" s="66"/>
      <c r="E93" s="66"/>
      <c r="F93" s="66"/>
    </row>
    <row r="94" spans="1:6" s="62" customFormat="1" ht="12.75">
      <c r="A94" s="1"/>
      <c r="B94" s="1"/>
      <c r="C94" s="66"/>
      <c r="D94" s="66"/>
      <c r="E94" s="66"/>
      <c r="F94" s="66"/>
    </row>
    <row r="95" spans="1:6" s="62" customFormat="1" ht="12.75">
      <c r="A95" s="1"/>
      <c r="B95" s="1"/>
      <c r="C95" s="66"/>
      <c r="D95" s="66"/>
      <c r="E95" s="66"/>
      <c r="F95" s="66"/>
    </row>
    <row r="96" spans="1:6" s="62" customFormat="1" ht="12.75">
      <c r="A96" s="1"/>
      <c r="B96" s="1"/>
      <c r="C96" s="1"/>
      <c r="D96" s="66"/>
      <c r="E96" s="66"/>
      <c r="F96" s="66"/>
    </row>
    <row r="97" spans="1:6" s="62" customFormat="1" ht="12.75">
      <c r="A97" s="1"/>
      <c r="B97" s="1"/>
      <c r="C97" s="1"/>
      <c r="D97" s="66"/>
      <c r="E97" s="66"/>
      <c r="F97" s="66"/>
    </row>
    <row r="98" spans="1:6" s="62" customFormat="1" ht="12.75">
      <c r="A98" s="1"/>
      <c r="B98" s="1"/>
      <c r="C98" s="1"/>
      <c r="D98" s="66"/>
      <c r="E98" s="66"/>
      <c r="F98" s="66"/>
    </row>
    <row r="99" spans="1:6" s="62" customFormat="1" ht="12.75">
      <c r="A99" s="1"/>
      <c r="B99" s="1"/>
      <c r="C99" s="1"/>
      <c r="D99" s="66"/>
      <c r="E99" s="66"/>
      <c r="F99" s="66"/>
    </row>
    <row r="100" spans="1:6" s="62" customFormat="1" ht="12.75">
      <c r="A100" s="1"/>
      <c r="B100" s="1"/>
      <c r="C100" s="1"/>
      <c r="D100" s="66"/>
      <c r="E100" s="66"/>
      <c r="F100" s="66"/>
    </row>
  </sheetData>
  <sheetProtection selectLockedCells="1" selectUnlockedCells="1"/>
  <mergeCells count="17">
    <mergeCell ref="B1:C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5:A26"/>
    <mergeCell ref="B25:B26"/>
    <mergeCell ref="C25:C26"/>
    <mergeCell ref="D25:D26"/>
    <mergeCell ref="E25:E26"/>
    <mergeCell ref="F25:F26"/>
    <mergeCell ref="B51:E51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 topLeftCell="A1">
      <selection activeCell="E30" sqref="E30"/>
    </sheetView>
  </sheetViews>
  <sheetFormatPr defaultColWidth="9.140625" defaultRowHeight="12.75"/>
  <cols>
    <col min="1" max="1" width="4.140625" style="1" customWidth="1"/>
    <col min="2" max="2" width="42.140625" style="1" customWidth="1"/>
    <col min="3" max="3" width="10.57421875" style="1" customWidth="1"/>
    <col min="4" max="4" width="8.57421875" style="1" customWidth="1"/>
    <col min="5" max="5" width="15.28125" style="1" customWidth="1"/>
    <col min="6" max="6" width="16.140625" style="1" customWidth="1"/>
    <col min="7" max="7" width="11.140625" style="1" customWidth="1"/>
    <col min="8" max="8" width="13.00390625" style="1" customWidth="1"/>
    <col min="9" max="16384" width="8.8515625" style="1" customWidth="1"/>
  </cols>
  <sheetData>
    <row r="1" spans="2:3" ht="12.75">
      <c r="B1" s="2" t="s">
        <v>0</v>
      </c>
      <c r="C1" s="2"/>
    </row>
    <row r="2" spans="1:6" ht="28.5" customHeight="1">
      <c r="A2" s="3" t="s">
        <v>87</v>
      </c>
      <c r="B2" s="3"/>
      <c r="C2" s="3"/>
      <c r="D2" s="3"/>
      <c r="E2" s="3"/>
      <c r="F2" s="3"/>
    </row>
    <row r="3" spans="2:8" ht="12.75">
      <c r="B3" s="4" t="s">
        <v>2</v>
      </c>
      <c r="C3" s="5" t="s">
        <v>3</v>
      </c>
      <c r="D3" s="5"/>
      <c r="E3" s="5"/>
      <c r="F3" s="6"/>
      <c r="H3" s="69"/>
    </row>
    <row r="4" spans="2:8" ht="12.75">
      <c r="B4" s="4" t="s">
        <v>4</v>
      </c>
      <c r="C4" s="7">
        <v>6</v>
      </c>
      <c r="D4" s="7"/>
      <c r="E4" s="7"/>
      <c r="F4" s="8"/>
      <c r="H4" s="69"/>
    </row>
    <row r="5" spans="2:8" ht="12.75">
      <c r="B5" s="9" t="s">
        <v>5</v>
      </c>
      <c r="C5" s="7">
        <v>11187.8</v>
      </c>
      <c r="D5" s="7"/>
      <c r="E5" s="7"/>
      <c r="F5" s="8"/>
      <c r="H5" s="69"/>
    </row>
    <row r="6" spans="2:6" ht="12.75">
      <c r="B6" s="9" t="s">
        <v>6</v>
      </c>
      <c r="C6" s="10">
        <v>1693.9</v>
      </c>
      <c r="D6" s="11"/>
      <c r="E6" s="12"/>
      <c r="F6" s="8"/>
    </row>
    <row r="7" spans="2:6" ht="12.75">
      <c r="B7" s="13" t="s">
        <v>7</v>
      </c>
      <c r="C7" s="14">
        <v>1341926.96</v>
      </c>
      <c r="D7" s="15"/>
      <c r="E7" s="16"/>
      <c r="F7" s="17"/>
    </row>
    <row r="8" spans="2:6" ht="12.75">
      <c r="B8" s="13" t="s">
        <v>8</v>
      </c>
      <c r="C8" s="18">
        <v>6</v>
      </c>
      <c r="D8" s="19"/>
      <c r="E8" s="19"/>
      <c r="F8" s="17"/>
    </row>
    <row r="9" spans="2:5" ht="12.75">
      <c r="B9" s="20" t="s">
        <v>9</v>
      </c>
      <c r="C9" s="21">
        <v>8.5</v>
      </c>
      <c r="D9" s="22"/>
      <c r="E9" s="23"/>
    </row>
    <row r="10" spans="2:5" ht="12.75">
      <c r="B10" s="20" t="s">
        <v>10</v>
      </c>
      <c r="C10" s="21">
        <f>D50</f>
        <v>30696</v>
      </c>
      <c r="D10" s="22"/>
      <c r="E10" s="23"/>
    </row>
    <row r="11" spans="2:5" ht="12.75">
      <c r="B11" s="20" t="s">
        <v>11</v>
      </c>
      <c r="C11" s="24">
        <f>C5*C9*12</f>
        <v>1141155.5999999999</v>
      </c>
      <c r="D11" s="22">
        <f>C11/12</f>
        <v>95096.29999999999</v>
      </c>
      <c r="E11" s="23"/>
    </row>
    <row r="12" spans="1:6" ht="12.75" customHeight="1">
      <c r="A12" s="25" t="s">
        <v>12</v>
      </c>
      <c r="B12" s="26" t="s">
        <v>13</v>
      </c>
      <c r="C12" s="27" t="s">
        <v>14</v>
      </c>
      <c r="D12" s="27" t="s">
        <v>15</v>
      </c>
      <c r="E12" s="27"/>
      <c r="F12" s="27" t="s">
        <v>16</v>
      </c>
    </row>
    <row r="13" spans="1:6" ht="37.5" customHeight="1">
      <c r="A13" s="25"/>
      <c r="B13" s="26"/>
      <c r="C13" s="27"/>
      <c r="D13" s="28" t="s">
        <v>17</v>
      </c>
      <c r="E13" s="28" t="s">
        <v>18</v>
      </c>
      <c r="F13" s="27"/>
    </row>
    <row r="14" spans="1:6" ht="12.75">
      <c r="A14" s="29" t="s">
        <v>19</v>
      </c>
      <c r="B14" s="30" t="s">
        <v>20</v>
      </c>
      <c r="C14" s="31">
        <f>D14*C5</f>
        <v>54148.952</v>
      </c>
      <c r="D14" s="31">
        <v>4.84</v>
      </c>
      <c r="E14" s="31">
        <f>C14*12</f>
        <v>649787.424</v>
      </c>
      <c r="F14" s="31">
        <f>C14*12</f>
        <v>649787.424</v>
      </c>
    </row>
    <row r="15" spans="1:6" ht="12.75">
      <c r="A15" s="32" t="s">
        <v>21</v>
      </c>
      <c r="B15" s="33" t="s">
        <v>22</v>
      </c>
      <c r="C15" s="31">
        <f>D15*C5</f>
        <v>7495.826</v>
      </c>
      <c r="D15" s="31">
        <v>0.67</v>
      </c>
      <c r="E15" s="31">
        <f>C15*12</f>
        <v>89949.912</v>
      </c>
      <c r="F15" s="31">
        <f>C15*12</f>
        <v>89949.912</v>
      </c>
    </row>
    <row r="16" spans="1:6" ht="12.75">
      <c r="A16" s="32" t="s">
        <v>23</v>
      </c>
      <c r="B16" s="33" t="s">
        <v>24</v>
      </c>
      <c r="C16" s="31">
        <v>1350</v>
      </c>
      <c r="D16" s="31">
        <f>C16/C5</f>
        <v>0.12066715529415972</v>
      </c>
      <c r="E16" s="31">
        <f>C16*12</f>
        <v>16200</v>
      </c>
      <c r="F16" s="31">
        <f>C16*12</f>
        <v>16200</v>
      </c>
    </row>
    <row r="17" spans="1:6" ht="12.75">
      <c r="A17" s="34" t="s">
        <v>25</v>
      </c>
      <c r="B17" s="23" t="s">
        <v>26</v>
      </c>
      <c r="C17" s="31">
        <f>E17/12</f>
        <v>526.4399999999999</v>
      </c>
      <c r="D17" s="31">
        <f>C17/C5</f>
        <v>0.04705482758004254</v>
      </c>
      <c r="E17" s="35">
        <f>(C8*87.74)*12</f>
        <v>6317.279999999999</v>
      </c>
      <c r="F17" s="31">
        <f>C17*12</f>
        <v>6317.279999999999</v>
      </c>
    </row>
    <row r="18" spans="1:6" ht="12.75">
      <c r="A18" s="34" t="s">
        <v>27</v>
      </c>
      <c r="B18" s="36" t="s">
        <v>28</v>
      </c>
      <c r="C18" s="31">
        <f>E18/12</f>
        <v>141.15833333333333</v>
      </c>
      <c r="D18" s="31">
        <f>C18/C5</f>
        <v>0.012617166318072663</v>
      </c>
      <c r="E18" s="31">
        <f>C6*1</f>
        <v>1693.9</v>
      </c>
      <c r="F18" s="31">
        <f>C18*12</f>
        <v>1693.9</v>
      </c>
    </row>
    <row r="19" spans="1:6" ht="12.75">
      <c r="A19" s="34" t="s">
        <v>29</v>
      </c>
      <c r="B19" s="36" t="s">
        <v>30</v>
      </c>
      <c r="C19" s="31">
        <f>E19/12</f>
        <v>296.43250000000006</v>
      </c>
      <c r="D19" s="31">
        <f>C19/C5</f>
        <v>0.0264960492679526</v>
      </c>
      <c r="E19" s="31">
        <f>C6*2.1</f>
        <v>3557.1900000000005</v>
      </c>
      <c r="F19" s="31">
        <f>C19*12</f>
        <v>3557.1900000000005</v>
      </c>
    </row>
    <row r="20" spans="1:6" s="37" customFormat="1" ht="12.75">
      <c r="A20" s="34" t="s">
        <v>31</v>
      </c>
      <c r="B20" s="36" t="s">
        <v>32</v>
      </c>
      <c r="C20" s="31">
        <f>C11*0.12/12</f>
        <v>11411.555999999999</v>
      </c>
      <c r="D20" s="31">
        <f>C20/C5</f>
        <v>1.02</v>
      </c>
      <c r="E20" s="35">
        <f>C11*0.12</f>
        <v>136938.672</v>
      </c>
      <c r="F20" s="31">
        <f>C20*12</f>
        <v>136938.672</v>
      </c>
    </row>
    <row r="21" spans="1:6" ht="12.75">
      <c r="A21" s="34" t="s">
        <v>33</v>
      </c>
      <c r="B21" s="36" t="s">
        <v>34</v>
      </c>
      <c r="C21" s="31">
        <f>C11*0.009/12</f>
        <v>855.8667</v>
      </c>
      <c r="D21" s="31">
        <f>C21/C5</f>
        <v>0.07650000000000001</v>
      </c>
      <c r="E21" s="35">
        <f>C11*0.009</f>
        <v>10270.4004</v>
      </c>
      <c r="F21" s="31">
        <f>C21*12</f>
        <v>10270.4004</v>
      </c>
    </row>
    <row r="22" spans="1:6" s="37" customFormat="1" ht="12.75">
      <c r="A22" s="34" t="s">
        <v>35</v>
      </c>
      <c r="B22" s="36" t="s">
        <v>36</v>
      </c>
      <c r="C22" s="31">
        <f>E22/12</f>
        <v>2377.4075</v>
      </c>
      <c r="D22" s="31">
        <f>C22/C5</f>
        <v>0.2125</v>
      </c>
      <c r="E22" s="35">
        <f>C11*0.025</f>
        <v>28528.89</v>
      </c>
      <c r="F22" s="31">
        <f>C22*12</f>
        <v>28528.89</v>
      </c>
    </row>
    <row r="23" spans="1:6" s="42" customFormat="1" ht="12.75">
      <c r="A23" s="38" t="s">
        <v>37</v>
      </c>
      <c r="B23" s="39" t="s">
        <v>38</v>
      </c>
      <c r="C23" s="40">
        <f>E23/12</f>
        <v>1118.2724666666666</v>
      </c>
      <c r="D23" s="40">
        <f>E23/C5/12</f>
        <v>0.09995463510848128</v>
      </c>
      <c r="E23" s="41">
        <f>C7*0.01</f>
        <v>13419.2696</v>
      </c>
      <c r="F23" s="31">
        <f>C23*12</f>
        <v>13419.2696</v>
      </c>
    </row>
    <row r="24" spans="1:6" s="45" customFormat="1" ht="12.75">
      <c r="A24" s="43"/>
      <c r="B24" s="22" t="s">
        <v>39</v>
      </c>
      <c r="C24" s="44">
        <f>SUM(C14:C23)</f>
        <v>79721.9115</v>
      </c>
      <c r="D24" s="44">
        <f>SUM(D14:D23)</f>
        <v>7.125789833568708</v>
      </c>
      <c r="E24" s="44">
        <f>SUM(E14:E23)</f>
        <v>956662.938</v>
      </c>
      <c r="F24" s="44">
        <f>SUM(F14:F23)</f>
        <v>956662.938</v>
      </c>
    </row>
    <row r="25" spans="1:6" ht="10.5" customHeight="1">
      <c r="A25" s="48" t="s">
        <v>41</v>
      </c>
      <c r="B25" s="49" t="s">
        <v>42</v>
      </c>
      <c r="C25" s="31"/>
      <c r="D25" s="31"/>
      <c r="E25" s="35"/>
      <c r="F25" s="35"/>
    </row>
    <row r="26" spans="1:6" ht="12.75">
      <c r="A26" s="48"/>
      <c r="B26" s="49"/>
      <c r="C26" s="31"/>
      <c r="D26" s="31"/>
      <c r="E26" s="35"/>
      <c r="F26" s="35"/>
    </row>
    <row r="27" spans="1:6" ht="12.75">
      <c r="A27" s="34" t="s">
        <v>88</v>
      </c>
      <c r="B27" s="70" t="s">
        <v>89</v>
      </c>
      <c r="C27" s="31">
        <f>E27/12</f>
        <v>3282.25</v>
      </c>
      <c r="D27" s="31">
        <f>C27/C5</f>
        <v>0.29337760775130056</v>
      </c>
      <c r="E27" s="71">
        <v>39387</v>
      </c>
      <c r="F27" s="35"/>
    </row>
    <row r="28" spans="1:6" ht="12.75">
      <c r="A28" s="34" t="s">
        <v>43</v>
      </c>
      <c r="B28" s="36" t="s">
        <v>48</v>
      </c>
      <c r="C28" s="31">
        <f>E28/12</f>
        <v>1250</v>
      </c>
      <c r="D28" s="31">
        <f>C28/C5</f>
        <v>0.11172884749459233</v>
      </c>
      <c r="E28" s="35">
        <v>15000</v>
      </c>
      <c r="F28" s="35"/>
    </row>
    <row r="29" spans="1:6" ht="12.75">
      <c r="A29" s="34" t="s">
        <v>47</v>
      </c>
      <c r="B29" s="36" t="s">
        <v>98</v>
      </c>
      <c r="C29" s="31">
        <f>E29/12</f>
        <v>4583.333333333333</v>
      </c>
      <c r="D29" s="31">
        <f>C29/C5</f>
        <v>0.4096724408135052</v>
      </c>
      <c r="E29" s="51">
        <v>55000</v>
      </c>
      <c r="F29" s="35"/>
    </row>
    <row r="30" spans="1:6" ht="12.75">
      <c r="A30" s="34" t="s">
        <v>49</v>
      </c>
      <c r="B30" s="33" t="s">
        <v>64</v>
      </c>
      <c r="C30" s="31">
        <f>E30/12</f>
        <v>2083.3333333333335</v>
      </c>
      <c r="D30" s="31">
        <f>C30/C5</f>
        <v>0.18621474582432057</v>
      </c>
      <c r="E30" s="51">
        <v>25000</v>
      </c>
      <c r="F30" s="31"/>
    </row>
    <row r="31" spans="1:6" ht="12" customHeight="1">
      <c r="A31" s="34" t="s">
        <v>51</v>
      </c>
      <c r="B31" s="33" t="s">
        <v>99</v>
      </c>
      <c r="C31" s="31">
        <f>E31/12</f>
        <v>2500</v>
      </c>
      <c r="D31" s="31">
        <f>C31/C5</f>
        <v>0.22345769498918466</v>
      </c>
      <c r="E31" s="51">
        <v>30000</v>
      </c>
      <c r="F31" s="31"/>
    </row>
    <row r="32" spans="1:6" ht="12" customHeight="1">
      <c r="A32" s="34" t="s">
        <v>53</v>
      </c>
      <c r="B32" s="33" t="s">
        <v>100</v>
      </c>
      <c r="C32" s="31">
        <f>E32/12</f>
        <v>1666.6666666666667</v>
      </c>
      <c r="D32" s="31">
        <f>C32/C5</f>
        <v>0.14897179665945645</v>
      </c>
      <c r="E32" s="51">
        <v>20000</v>
      </c>
      <c r="F32" s="31"/>
    </row>
    <row r="33" spans="1:6" s="56" customFormat="1" ht="12.75">
      <c r="A33" s="32"/>
      <c r="B33" s="53" t="s">
        <v>73</v>
      </c>
      <c r="C33" s="54">
        <f>SUM(C27:C32)</f>
        <v>15365.583333333332</v>
      </c>
      <c r="D33" s="54">
        <f>SUM(D27:D32)</f>
        <v>1.3734231335323597</v>
      </c>
      <c r="E33" s="54">
        <f>SUM(E27:E32)</f>
        <v>184387</v>
      </c>
      <c r="F33" s="55"/>
    </row>
    <row r="34" spans="1:6" ht="12.75">
      <c r="A34" s="32"/>
      <c r="B34" s="53" t="s">
        <v>74</v>
      </c>
      <c r="C34" s="44"/>
      <c r="D34" s="44">
        <f>SUM(D33+D24)</f>
        <v>8.499212967101068</v>
      </c>
      <c r="E34" s="44"/>
      <c r="F34" s="44"/>
    </row>
    <row r="35" spans="1:6" ht="12.75">
      <c r="A35" s="32"/>
      <c r="B35" s="53"/>
      <c r="C35" s="44"/>
      <c r="D35" s="44"/>
      <c r="E35" s="44"/>
      <c r="F35" s="44"/>
    </row>
    <row r="36" spans="1:6" ht="12.75">
      <c r="A36" s="32"/>
      <c r="B36" s="72" t="s">
        <v>94</v>
      </c>
      <c r="C36" s="47"/>
      <c r="D36" s="47"/>
      <c r="E36" s="47"/>
      <c r="F36" s="47">
        <v>748831.27</v>
      </c>
    </row>
    <row r="37" spans="1:6" ht="12.75">
      <c r="A37" s="32"/>
      <c r="B37" s="75" t="s">
        <v>101</v>
      </c>
      <c r="C37" s="76"/>
      <c r="D37" s="76"/>
      <c r="E37" s="76"/>
      <c r="F37" s="76"/>
    </row>
    <row r="38" spans="1:6" ht="12.75">
      <c r="A38" s="51" t="s">
        <v>102</v>
      </c>
      <c r="B38" s="77" t="s">
        <v>103</v>
      </c>
      <c r="C38" s="51"/>
      <c r="D38" s="51"/>
      <c r="E38" s="51">
        <v>60000</v>
      </c>
      <c r="F38" s="51"/>
    </row>
    <row r="39" spans="1:6" ht="12.75">
      <c r="A39" s="51" t="s">
        <v>104</v>
      </c>
      <c r="B39" s="77" t="s">
        <v>107</v>
      </c>
      <c r="C39" s="51"/>
      <c r="D39" s="51"/>
      <c r="E39" s="51">
        <v>60000</v>
      </c>
      <c r="F39" s="51"/>
    </row>
    <row r="40" spans="1:6" ht="12.75">
      <c r="A40" s="51" t="s">
        <v>105</v>
      </c>
      <c r="B40" s="77" t="s">
        <v>106</v>
      </c>
      <c r="C40" s="51"/>
      <c r="D40" s="51"/>
      <c r="E40" s="51">
        <v>360000</v>
      </c>
      <c r="F40" s="51"/>
    </row>
    <row r="41" spans="1:6" ht="12.75">
      <c r="A41" s="57"/>
      <c r="B41" s="53" t="s">
        <v>75</v>
      </c>
      <c r="C41" s="58"/>
      <c r="D41" s="59"/>
      <c r="E41" s="59"/>
      <c r="F41" s="59"/>
    </row>
    <row r="42" spans="1:6" ht="12.75">
      <c r="A42" s="57"/>
      <c r="B42" s="32" t="s">
        <v>76</v>
      </c>
      <c r="C42" s="60">
        <f>300</f>
        <v>300</v>
      </c>
      <c r="D42" s="73">
        <f>C42*12</f>
        <v>3600</v>
      </c>
      <c r="E42" s="59"/>
      <c r="F42" s="59"/>
    </row>
    <row r="43" spans="1:6" ht="12.75">
      <c r="A43" s="57"/>
      <c r="B43" s="33" t="s">
        <v>77</v>
      </c>
      <c r="C43" s="60">
        <f>300</f>
        <v>300</v>
      </c>
      <c r="D43" s="73">
        <f>C43*12</f>
        <v>3600</v>
      </c>
      <c r="E43" s="59"/>
      <c r="F43" s="59"/>
    </row>
    <row r="44" spans="1:6" ht="12.75">
      <c r="A44" s="57"/>
      <c r="B44" s="53" t="s">
        <v>78</v>
      </c>
      <c r="C44" s="60"/>
      <c r="D44" s="73"/>
      <c r="E44" s="59"/>
      <c r="F44" s="59"/>
    </row>
    <row r="45" spans="1:6" ht="12.75">
      <c r="A45" s="57"/>
      <c r="B45" s="33" t="s">
        <v>79</v>
      </c>
      <c r="C45" s="61">
        <f>2400</f>
        <v>2400</v>
      </c>
      <c r="D45" s="61">
        <f>2400</f>
        <v>2400</v>
      </c>
      <c r="E45" s="59"/>
      <c r="F45" s="59"/>
    </row>
    <row r="46" spans="1:6" ht="12.75">
      <c r="A46" s="57"/>
      <c r="B46" s="33" t="s">
        <v>80</v>
      </c>
      <c r="C46" s="61">
        <f>350</f>
        <v>350</v>
      </c>
      <c r="D46" s="73">
        <f>C46*12</f>
        <v>4200</v>
      </c>
      <c r="E46" s="59"/>
      <c r="F46" s="59"/>
    </row>
    <row r="47" spans="1:6" ht="12.75">
      <c r="A47" s="57"/>
      <c r="B47" s="33" t="s">
        <v>95</v>
      </c>
      <c r="C47" s="61">
        <f>708</f>
        <v>708</v>
      </c>
      <c r="D47" s="73">
        <f>C47*12</f>
        <v>8496</v>
      </c>
      <c r="E47" s="59"/>
      <c r="F47" s="59"/>
    </row>
    <row r="48" spans="1:6" ht="12.75">
      <c r="A48" s="57"/>
      <c r="B48" s="33" t="s">
        <v>96</v>
      </c>
      <c r="C48" s="60">
        <f>350</f>
        <v>350</v>
      </c>
      <c r="D48" s="73">
        <f>C48*12</f>
        <v>4200</v>
      </c>
      <c r="E48" s="59"/>
      <c r="F48" s="59"/>
    </row>
    <row r="49" spans="1:6" ht="12.75">
      <c r="A49" s="57"/>
      <c r="B49" s="33" t="s">
        <v>83</v>
      </c>
      <c r="C49" s="60">
        <f>350</f>
        <v>350</v>
      </c>
      <c r="D49" s="73">
        <f>C49*12</f>
        <v>4200</v>
      </c>
      <c r="E49" s="59"/>
      <c r="F49" s="59"/>
    </row>
    <row r="50" spans="1:5" ht="12.75">
      <c r="A50" s="57"/>
      <c r="B50" s="60" t="s">
        <v>84</v>
      </c>
      <c r="C50" s="58">
        <f>SUM(C41:C49)</f>
        <v>4758</v>
      </c>
      <c r="D50" s="58">
        <f>SUM(D41:D49)</f>
        <v>30696</v>
      </c>
      <c r="E50" s="62"/>
    </row>
    <row r="51" spans="1:5" ht="40.5" customHeight="1">
      <c r="A51" s="57"/>
      <c r="B51" s="74" t="s">
        <v>97</v>
      </c>
      <c r="C51" s="74"/>
      <c r="D51" s="74"/>
      <c r="E51" s="74"/>
    </row>
    <row r="52" spans="1:6" ht="52.5" customHeight="1">
      <c r="A52" s="65"/>
      <c r="B52" s="65"/>
      <c r="C52" s="66"/>
      <c r="D52" s="65"/>
      <c r="E52" s="59"/>
      <c r="F52" s="59"/>
    </row>
    <row r="53" spans="1:6" ht="32.25" customHeight="1">
      <c r="A53" s="57"/>
      <c r="B53" s="57"/>
      <c r="C53" s="66"/>
      <c r="D53" s="59"/>
      <c r="E53" s="59"/>
      <c r="F53" s="59"/>
    </row>
    <row r="54" spans="1:6" ht="12.75">
      <c r="A54" s="67"/>
      <c r="B54" s="67"/>
      <c r="C54" s="66"/>
      <c r="D54" s="66"/>
      <c r="E54" s="66"/>
      <c r="F54" s="66"/>
    </row>
    <row r="55" spans="1:6" ht="12.75">
      <c r="A55" s="67"/>
      <c r="B55" s="67"/>
      <c r="C55" s="66"/>
      <c r="D55" s="66"/>
      <c r="E55" s="66"/>
      <c r="F55" s="66"/>
    </row>
    <row r="56" spans="1:6" ht="12.75">
      <c r="A56" s="67"/>
      <c r="B56" s="67"/>
      <c r="C56" s="66"/>
      <c r="D56" s="66"/>
      <c r="E56" s="66"/>
      <c r="F56" s="66"/>
    </row>
    <row r="57" spans="1:6" ht="12.75">
      <c r="A57" s="67"/>
      <c r="B57" s="67"/>
      <c r="C57" s="66"/>
      <c r="D57" s="66"/>
      <c r="E57" s="66"/>
      <c r="F57" s="66"/>
    </row>
    <row r="58" spans="1:6" ht="12.75">
      <c r="A58" s="67"/>
      <c r="B58" s="67"/>
      <c r="C58" s="66"/>
      <c r="D58" s="66"/>
      <c r="E58" s="66"/>
      <c r="F58" s="66"/>
    </row>
    <row r="59" spans="1:6" s="62" customFormat="1" ht="12.75">
      <c r="A59" s="67"/>
      <c r="B59" s="67"/>
      <c r="C59" s="66"/>
      <c r="D59" s="66"/>
      <c r="E59" s="66"/>
      <c r="F59" s="66"/>
    </row>
    <row r="60" spans="1:6" s="62" customFormat="1" ht="12.75">
      <c r="A60" s="67"/>
      <c r="B60" s="67"/>
      <c r="C60" s="66"/>
      <c r="D60" s="66"/>
      <c r="E60" s="66"/>
      <c r="F60" s="66"/>
    </row>
    <row r="61" spans="1:6" s="62" customFormat="1" ht="12.75">
      <c r="A61" s="67"/>
      <c r="B61" s="67"/>
      <c r="C61" s="66"/>
      <c r="D61" s="66"/>
      <c r="E61" s="66"/>
      <c r="F61" s="66"/>
    </row>
    <row r="62" spans="1:6" s="62" customFormat="1" ht="12.75">
      <c r="A62" s="67"/>
      <c r="B62" s="67"/>
      <c r="C62" s="66"/>
      <c r="D62" s="66"/>
      <c r="E62" s="66"/>
      <c r="F62" s="66"/>
    </row>
    <row r="63" spans="1:6" s="62" customFormat="1" ht="12.75">
      <c r="A63" s="67"/>
      <c r="B63" s="67"/>
      <c r="C63" s="66"/>
      <c r="D63" s="66"/>
      <c r="E63" s="66"/>
      <c r="F63" s="66"/>
    </row>
    <row r="64" spans="1:6" s="62" customFormat="1" ht="12.75">
      <c r="A64" s="67"/>
      <c r="B64" s="67"/>
      <c r="C64" s="66"/>
      <c r="D64" s="66"/>
      <c r="E64" s="66"/>
      <c r="F64" s="66"/>
    </row>
    <row r="65" spans="1:6" s="62" customFormat="1" ht="12.75">
      <c r="A65" s="1"/>
      <c r="B65" s="1"/>
      <c r="C65" s="66"/>
      <c r="D65" s="66"/>
      <c r="E65" s="66"/>
      <c r="F65" s="66"/>
    </row>
    <row r="66" spans="1:6" s="62" customFormat="1" ht="12.75">
      <c r="A66" s="1"/>
      <c r="B66" s="1"/>
      <c r="C66" s="66"/>
      <c r="D66" s="66"/>
      <c r="E66" s="66"/>
      <c r="F66" s="66"/>
    </row>
    <row r="67" spans="1:6" s="62" customFormat="1" ht="12.75">
      <c r="A67" s="1"/>
      <c r="B67" s="1"/>
      <c r="C67" s="66"/>
      <c r="D67" s="66"/>
      <c r="E67" s="66"/>
      <c r="F67" s="66"/>
    </row>
    <row r="68" spans="1:6" s="62" customFormat="1" ht="12.75">
      <c r="A68" s="1"/>
      <c r="B68" s="1"/>
      <c r="C68" s="66"/>
      <c r="D68" s="66"/>
      <c r="E68" s="66"/>
      <c r="F68" s="66"/>
    </row>
    <row r="69" spans="1:6" s="62" customFormat="1" ht="12.75">
      <c r="A69" s="1"/>
      <c r="B69" s="1"/>
      <c r="C69" s="66"/>
      <c r="D69" s="66"/>
      <c r="E69" s="66"/>
      <c r="F69" s="66"/>
    </row>
    <row r="70" spans="1:6" s="62" customFormat="1" ht="12.75">
      <c r="A70" s="1"/>
      <c r="B70" s="1"/>
      <c r="C70" s="66"/>
      <c r="D70" s="66"/>
      <c r="E70" s="66"/>
      <c r="F70" s="66"/>
    </row>
    <row r="71" spans="1:6" s="62" customFormat="1" ht="12.75">
      <c r="A71" s="1"/>
      <c r="B71" s="1"/>
      <c r="C71" s="66"/>
      <c r="D71" s="66"/>
      <c r="E71" s="66"/>
      <c r="F71" s="66"/>
    </row>
    <row r="72" spans="1:6" s="62" customFormat="1" ht="12.75">
      <c r="A72" s="1"/>
      <c r="B72" s="1"/>
      <c r="C72" s="66"/>
      <c r="D72" s="66"/>
      <c r="E72" s="66"/>
      <c r="F72" s="66"/>
    </row>
    <row r="73" spans="1:6" s="62" customFormat="1" ht="12.75">
      <c r="A73" s="1"/>
      <c r="B73" s="1"/>
      <c r="C73" s="66"/>
      <c r="D73" s="66"/>
      <c r="E73" s="66"/>
      <c r="F73" s="66"/>
    </row>
    <row r="74" spans="1:6" s="62" customFormat="1" ht="12.75">
      <c r="A74" s="1"/>
      <c r="B74" s="1"/>
      <c r="C74" s="66"/>
      <c r="D74" s="66"/>
      <c r="E74" s="66"/>
      <c r="F74" s="66"/>
    </row>
    <row r="75" spans="1:6" s="62" customFormat="1" ht="12.75">
      <c r="A75" s="1"/>
      <c r="B75" s="1"/>
      <c r="C75" s="66"/>
      <c r="D75" s="66"/>
      <c r="E75" s="66"/>
      <c r="F75" s="66"/>
    </row>
    <row r="76" spans="1:6" s="62" customFormat="1" ht="12.75">
      <c r="A76" s="1"/>
      <c r="B76" s="1"/>
      <c r="C76" s="66"/>
      <c r="D76" s="66"/>
      <c r="E76" s="66"/>
      <c r="F76" s="66"/>
    </row>
    <row r="77" spans="1:6" s="62" customFormat="1" ht="12.75">
      <c r="A77" s="1"/>
      <c r="B77" s="1"/>
      <c r="C77" s="66"/>
      <c r="D77" s="66"/>
      <c r="E77" s="66"/>
      <c r="F77" s="66"/>
    </row>
    <row r="78" spans="1:6" s="62" customFormat="1" ht="12.75">
      <c r="A78" s="1"/>
      <c r="B78" s="1"/>
      <c r="C78" s="66"/>
      <c r="D78" s="66"/>
      <c r="E78" s="66"/>
      <c r="F78" s="66"/>
    </row>
    <row r="79" spans="1:6" s="62" customFormat="1" ht="12.75">
      <c r="A79" s="1"/>
      <c r="B79" s="1"/>
      <c r="C79" s="66"/>
      <c r="D79" s="66"/>
      <c r="E79" s="66"/>
      <c r="F79" s="66"/>
    </row>
    <row r="80" spans="1:6" s="62" customFormat="1" ht="12.75">
      <c r="A80" s="1"/>
      <c r="B80" s="1"/>
      <c r="C80" s="66"/>
      <c r="D80" s="66"/>
      <c r="E80" s="66"/>
      <c r="F80" s="66"/>
    </row>
    <row r="81" spans="1:6" s="62" customFormat="1" ht="12.75">
      <c r="A81" s="1"/>
      <c r="B81" s="1"/>
      <c r="C81" s="66"/>
      <c r="D81" s="66"/>
      <c r="E81" s="66"/>
      <c r="F81" s="66"/>
    </row>
    <row r="82" spans="1:6" s="62" customFormat="1" ht="12.75">
      <c r="A82" s="1"/>
      <c r="B82" s="1"/>
      <c r="C82" s="66"/>
      <c r="D82" s="66"/>
      <c r="E82" s="66"/>
      <c r="F82" s="66"/>
    </row>
    <row r="83" spans="1:6" s="62" customFormat="1" ht="12.75">
      <c r="A83" s="1"/>
      <c r="B83" s="1"/>
      <c r="C83" s="66"/>
      <c r="D83" s="66"/>
      <c r="E83" s="66"/>
      <c r="F83" s="66"/>
    </row>
    <row r="84" spans="1:6" s="62" customFormat="1" ht="12.75">
      <c r="A84" s="1"/>
      <c r="B84" s="1"/>
      <c r="C84" s="66"/>
      <c r="D84" s="66"/>
      <c r="E84" s="66"/>
      <c r="F84" s="66"/>
    </row>
    <row r="85" spans="1:6" s="62" customFormat="1" ht="12.75">
      <c r="A85" s="1"/>
      <c r="B85" s="1"/>
      <c r="C85" s="66"/>
      <c r="D85" s="66"/>
      <c r="E85" s="66"/>
      <c r="F85" s="66"/>
    </row>
    <row r="86" spans="1:6" s="62" customFormat="1" ht="12.75">
      <c r="A86" s="1"/>
      <c r="B86" s="1"/>
      <c r="C86" s="66"/>
      <c r="D86" s="66"/>
      <c r="E86" s="66"/>
      <c r="F86" s="66"/>
    </row>
    <row r="87" spans="1:6" s="62" customFormat="1" ht="12.75">
      <c r="A87" s="1"/>
      <c r="B87" s="1"/>
      <c r="C87" s="66"/>
      <c r="D87" s="66"/>
      <c r="E87" s="66"/>
      <c r="F87" s="66"/>
    </row>
    <row r="88" spans="1:6" s="62" customFormat="1" ht="12.75">
      <c r="A88" s="1"/>
      <c r="B88" s="1"/>
      <c r="C88" s="66"/>
      <c r="D88" s="66"/>
      <c r="E88" s="66"/>
      <c r="F88" s="66"/>
    </row>
    <row r="89" spans="1:6" s="62" customFormat="1" ht="12.75">
      <c r="A89" s="1"/>
      <c r="B89" s="1"/>
      <c r="C89" s="66"/>
      <c r="D89" s="66"/>
      <c r="E89" s="66"/>
      <c r="F89" s="66"/>
    </row>
    <row r="90" spans="1:6" s="62" customFormat="1" ht="12.75">
      <c r="A90" s="1"/>
      <c r="B90" s="1"/>
      <c r="C90" s="66"/>
      <c r="D90" s="66"/>
      <c r="E90" s="66"/>
      <c r="F90" s="66"/>
    </row>
    <row r="91" spans="1:6" s="62" customFormat="1" ht="12.75">
      <c r="A91" s="1"/>
      <c r="B91" s="1"/>
      <c r="C91" s="66"/>
      <c r="D91" s="66"/>
      <c r="E91" s="66"/>
      <c r="F91" s="66"/>
    </row>
    <row r="92" spans="1:6" s="62" customFormat="1" ht="12.75">
      <c r="A92" s="1"/>
      <c r="B92" s="1"/>
      <c r="C92" s="66"/>
      <c r="D92" s="66"/>
      <c r="E92" s="66"/>
      <c r="F92" s="66"/>
    </row>
    <row r="93" spans="1:6" s="62" customFormat="1" ht="12.75">
      <c r="A93" s="1"/>
      <c r="B93" s="1"/>
      <c r="C93" s="66"/>
      <c r="D93" s="66"/>
      <c r="E93" s="66"/>
      <c r="F93" s="66"/>
    </row>
    <row r="94" spans="1:6" s="62" customFormat="1" ht="12.75">
      <c r="A94" s="1"/>
      <c r="B94" s="1"/>
      <c r="C94" s="66"/>
      <c r="D94" s="66"/>
      <c r="E94" s="66"/>
      <c r="F94" s="66"/>
    </row>
    <row r="95" spans="1:6" s="62" customFormat="1" ht="12.75">
      <c r="A95" s="1"/>
      <c r="B95" s="1"/>
      <c r="C95" s="66"/>
      <c r="D95" s="66"/>
      <c r="E95" s="66"/>
      <c r="F95" s="66"/>
    </row>
    <row r="96" spans="1:6" s="62" customFormat="1" ht="12.75">
      <c r="A96" s="1"/>
      <c r="B96" s="1"/>
      <c r="C96" s="1"/>
      <c r="D96" s="66"/>
      <c r="E96" s="66"/>
      <c r="F96" s="66"/>
    </row>
    <row r="97" spans="1:6" s="62" customFormat="1" ht="12.75">
      <c r="A97" s="1"/>
      <c r="B97" s="1"/>
      <c r="C97" s="1"/>
      <c r="D97" s="66"/>
      <c r="E97" s="66"/>
      <c r="F97" s="66"/>
    </row>
    <row r="98" spans="1:6" s="62" customFormat="1" ht="12.75">
      <c r="A98" s="1"/>
      <c r="B98" s="1"/>
      <c r="C98" s="1"/>
      <c r="D98" s="66"/>
      <c r="E98" s="66"/>
      <c r="F98" s="66"/>
    </row>
    <row r="99" spans="1:6" s="62" customFormat="1" ht="12.75">
      <c r="A99" s="1"/>
      <c r="B99" s="1"/>
      <c r="C99" s="1"/>
      <c r="D99" s="66"/>
      <c r="E99" s="66"/>
      <c r="F99" s="66"/>
    </row>
    <row r="100" spans="1:6" s="62" customFormat="1" ht="12.75">
      <c r="A100" s="1"/>
      <c r="B100" s="1"/>
      <c r="C100" s="1"/>
      <c r="D100" s="66"/>
      <c r="E100" s="66"/>
      <c r="F100" s="66"/>
    </row>
  </sheetData>
  <sheetProtection selectLockedCells="1" selectUnlockedCells="1"/>
  <mergeCells count="17">
    <mergeCell ref="B1:C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5:A26"/>
    <mergeCell ref="B25:B26"/>
    <mergeCell ref="C25:C26"/>
    <mergeCell ref="D25:D26"/>
    <mergeCell ref="E25:E26"/>
    <mergeCell ref="F25:F26"/>
    <mergeCell ref="B51:E51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</cp:lastModifiedBy>
  <cp:lastPrinted>2020-11-25T02:32:53Z</cp:lastPrinted>
  <dcterms:modified xsi:type="dcterms:W3CDTF">2021-03-09T04:25:19Z</dcterms:modified>
  <cp:category/>
  <cp:version/>
  <cp:contentType/>
  <cp:contentStatus/>
  <cp:revision>16</cp:revision>
</cp:coreProperties>
</file>