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0" i="1"/>
  <c r="C38" i="1"/>
  <c r="C37" i="1"/>
  <c r="C48" i="1" s="1"/>
  <c r="E34" i="1"/>
  <c r="C33" i="1"/>
  <c r="D33" i="1" s="1"/>
  <c r="C32" i="1"/>
  <c r="D32" i="1" s="1"/>
  <c r="C31" i="1"/>
  <c r="D31" i="1" s="1"/>
  <c r="C30" i="1"/>
  <c r="D30" i="1" s="1"/>
  <c r="C29" i="1"/>
  <c r="D29" i="1" s="1"/>
  <c r="C28" i="1"/>
  <c r="C34" i="1" s="1"/>
  <c r="E23" i="1"/>
  <c r="D23" i="1" s="1"/>
  <c r="C23" i="1"/>
  <c r="F23" i="1" s="1"/>
  <c r="E19" i="1"/>
  <c r="C19" i="1"/>
  <c r="F19" i="1" s="1"/>
  <c r="E18" i="1"/>
  <c r="D18" i="1"/>
  <c r="C18" i="1"/>
  <c r="F18" i="1" s="1"/>
  <c r="E17" i="1"/>
  <c r="C17" i="1" s="1"/>
  <c r="F17" i="1" s="1"/>
  <c r="F16" i="1"/>
  <c r="E16" i="1"/>
  <c r="D16" i="1"/>
  <c r="C15" i="1"/>
  <c r="F15" i="1" s="1"/>
  <c r="E14" i="1"/>
  <c r="C14" i="1"/>
  <c r="D11" i="1"/>
  <c r="C11" i="1"/>
  <c r="E22" i="1" s="1"/>
  <c r="C22" i="1" s="1"/>
  <c r="D28" i="1" l="1"/>
  <c r="F22" i="1"/>
  <c r="D22" i="1"/>
  <c r="D34" i="1"/>
  <c r="F14" i="1"/>
  <c r="E15" i="1"/>
  <c r="D17" i="1"/>
  <c r="D19" i="1"/>
  <c r="C20" i="1"/>
  <c r="E20" i="1"/>
  <c r="C21" i="1"/>
  <c r="E21" i="1"/>
  <c r="E24" i="1" l="1"/>
  <c r="F21" i="1"/>
  <c r="D21" i="1"/>
  <c r="F20" i="1"/>
  <c r="F24" i="1" s="1"/>
  <c r="D20" i="1"/>
  <c r="D24" i="1" s="1"/>
  <c r="C24" i="1"/>
  <c r="D35" i="1" l="1"/>
  <c r="C25" i="1"/>
  <c r="F25" i="1" l="1"/>
  <c r="D25" i="1"/>
</calcChain>
</file>

<file path=xl/sharedStrings.xml><?xml version="1.0" encoding="utf-8"?>
<sst xmlns="http://schemas.openxmlformats.org/spreadsheetml/2006/main" count="72" uniqueCount="72">
  <si>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</si>
  <si>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С. Поляна, 31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</si>
  <si>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</si>
  <si>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</si>
  <si>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</si>
  <si>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</si>
  <si>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</si>
  <si>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</si>
  <si>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</si>
  <si>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</si>
  <si>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</si>
  <si>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</si>
  <si>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</si>
  <si>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</si>
  <si>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</si>
  <si>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</si>
  <si>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</si>
  <si>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</si>
  <si>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</si>
  <si>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</si>
  <si>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</si>
  <si>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</si>
  <si>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</si>
  <si>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</si>
  <si>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</si>
  <si>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</si>
  <si>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</si>
  <si>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</si>
  <si>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</si>
  <si>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</si>
  <si>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</si>
  <si>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</si>
  <si>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</si>
  <si>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</si>
  <si>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</si>
  <si>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</si>
  <si>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</si>
  <si>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</si>
  <si>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</si>
  <si>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</si>
  <si>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</si>
  <si>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</si>
  <si>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</si>
  <si>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2.3</t>
  </si>
  <si>
    <t>Промывка, опресовка ОС</t>
  </si>
  <si>
    <t>2.4</t>
  </si>
  <si>
    <t>Дезенфекция мусоростволов с побелкой мусорокамер 2 раза</t>
  </si>
  <si>
    <t>2.5</t>
  </si>
  <si>
    <t>Ремонт межпанельных швов по заявкам</t>
  </si>
  <si>
    <t>2.6</t>
  </si>
  <si>
    <t>Латочный ремонт кровли по заявкам</t>
  </si>
  <si>
    <t>2.8</t>
  </si>
  <si>
    <t>Установка окон ПВХ подъезды № 6,7</t>
  </si>
  <si>
    <t>3.1</t>
  </si>
  <si>
    <t>Ремонт подъездов 4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</si>
  <si>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</si>
  <si>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</si>
  <si>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</si>
  <si>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</si>
  <si>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</si>
  <si>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Арендаторы:</t>
  </si>
  <si>
    <t>Зернова А. А.</t>
  </si>
  <si>
    <t>Гаражи, погреба</t>
  </si>
  <si>
    <t>Провайдеры:</t>
  </si>
  <si>
    <t>ОАО "Вымпелком"</t>
  </si>
  <si>
    <t>АО "Квантум"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</si>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</sst>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4" fillId="3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wrapText="1"/>
    </xf>
    <xf numFmtId="49" fontId="10" fillId="0" borderId="0" xfId="0" applyNumberFormat="1" applyFont="1" applyProtection="1"/>
    <xf numFmtId="2" fontId="6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10" xfId="0" applyNumberFormat="1" applyFont="1" applyBorder="1" applyAlignment="1" applyProtection="1">
      <alignment horizontal="left" vertical="top" wrapText="1"/>
    </xf>
    <xf numFmtId="2" fontId="6" fillId="0" borderId="11" xfId="0" applyNumberFormat="1" applyFont="1" applyBorder="1" applyAlignment="1" applyProtection="1">
      <alignment horizontal="left" vertical="top" wrapText="1"/>
    </xf>
    <xf numFmtId="2" fontId="6" fillId="0" borderId="12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100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100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571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E10" sqref="E10"/>
    </sheetView>
  </sheetViews>
  <sheetFormatPr defaultColWidth="8.85546875" defaultRowHeight="12.75" x14ac:dyDescent="0.2"/>
  <cols>
    <col min="1" max="1" width="4" style="1" customWidth="1"/>
    <col min="2" max="2" width="44.7109375" style="1" customWidth="1"/>
    <col min="3" max="3" width="10.28515625" style="1" customWidth="1"/>
    <col min="4" max="4" width="7" style="1" customWidth="1"/>
    <col min="5" max="5" width="15.140625" style="1" customWidth="1"/>
    <col min="6" max="6" width="16" style="1" customWidth="1"/>
    <col min="7" max="7" width="11.140625" style="2" customWidth="1"/>
    <col min="8" max="8" width="12.85546875" style="2" customWidth="1"/>
    <col min="9" max="16384" width="8.85546875" style="2"/>
  </cols>
  <sheetData>
    <row r="1" spans="1:6" x14ac:dyDescent="0.2">
      <c r="B1" s="77" t="s">
        <v>0</v>
      </c>
      <c r="C1" s="77"/>
      <c r="E1" s="2"/>
      <c r="F1" s="2"/>
    </row>
    <row r="2" spans="1:6" ht="33.75" customHeight="1" x14ac:dyDescent="0.2">
      <c r="A2" s="78" t="s">
        <v>1</v>
      </c>
      <c r="B2" s="78"/>
      <c r="C2" s="78"/>
      <c r="D2" s="78"/>
      <c r="E2" s="78"/>
      <c r="F2" s="78"/>
    </row>
    <row r="3" spans="1:6" ht="13.5" x14ac:dyDescent="0.25">
      <c r="B3" s="3" t="s">
        <v>2</v>
      </c>
      <c r="C3" s="79" t="s">
        <v>3</v>
      </c>
      <c r="D3" s="80"/>
      <c r="E3" s="80"/>
      <c r="F3" s="4"/>
    </row>
    <row r="4" spans="1:6" ht="13.5" x14ac:dyDescent="0.25">
      <c r="B4" s="3" t="s">
        <v>4</v>
      </c>
      <c r="C4" s="81">
        <v>7</v>
      </c>
      <c r="D4" s="82"/>
      <c r="E4" s="82"/>
      <c r="F4" s="5"/>
    </row>
    <row r="5" spans="1:6" ht="13.5" x14ac:dyDescent="0.25">
      <c r="B5" s="6" t="s">
        <v>5</v>
      </c>
      <c r="C5" s="81">
        <v>12398.19</v>
      </c>
      <c r="D5" s="82"/>
      <c r="E5" s="82"/>
      <c r="F5" s="5"/>
    </row>
    <row r="6" spans="1:6" ht="13.5" x14ac:dyDescent="0.25">
      <c r="B6" s="6" t="s">
        <v>6</v>
      </c>
      <c r="C6" s="7">
        <v>2104.6999999999998</v>
      </c>
      <c r="D6" s="8"/>
      <c r="E6" s="9"/>
      <c r="F6" s="5"/>
    </row>
    <row r="7" spans="1:6" ht="13.5" x14ac:dyDescent="0.2">
      <c r="B7" s="10" t="s">
        <v>7</v>
      </c>
      <c r="C7" s="11">
        <v>970887.07</v>
      </c>
      <c r="D7" s="12"/>
      <c r="E7" s="13"/>
      <c r="F7" s="14"/>
    </row>
    <row r="8" spans="1:6" ht="13.5" x14ac:dyDescent="0.2">
      <c r="B8" s="10" t="s">
        <v>8</v>
      </c>
      <c r="C8" s="15">
        <v>7</v>
      </c>
      <c r="D8" s="16"/>
      <c r="E8" s="16"/>
      <c r="F8" s="14"/>
    </row>
    <row r="9" spans="1:6" x14ac:dyDescent="0.2">
      <c r="B9" s="17" t="s">
        <v>9</v>
      </c>
      <c r="C9" s="18">
        <v>10</v>
      </c>
      <c r="D9" s="19"/>
      <c r="E9" s="20"/>
    </row>
    <row r="10" spans="1:6" x14ac:dyDescent="0.2">
      <c r="B10" s="17" t="s">
        <v>10</v>
      </c>
      <c r="C10" s="18">
        <v>105152.96000000001</v>
      </c>
      <c r="D10" s="19"/>
      <c r="E10" s="20"/>
    </row>
    <row r="11" spans="1:6" x14ac:dyDescent="0.2">
      <c r="B11" s="17" t="s">
        <v>11</v>
      </c>
      <c r="C11" s="21">
        <f>C5*C9*12</f>
        <v>1487782.8</v>
      </c>
      <c r="D11" s="19">
        <f>C11/12</f>
        <v>123981.90000000001</v>
      </c>
      <c r="E11" s="20"/>
    </row>
    <row r="12" spans="1:6" x14ac:dyDescent="0.2">
      <c r="A12" s="83" t="s">
        <v>12</v>
      </c>
      <c r="B12" s="85" t="s">
        <v>13</v>
      </c>
      <c r="C12" s="87" t="s">
        <v>14</v>
      </c>
      <c r="D12" s="89" t="s">
        <v>15</v>
      </c>
      <c r="E12" s="90"/>
      <c r="F12" s="87" t="s">
        <v>16</v>
      </c>
    </row>
    <row r="13" spans="1:6" ht="38.25" x14ac:dyDescent="0.2">
      <c r="A13" s="84"/>
      <c r="B13" s="86"/>
      <c r="C13" s="88"/>
      <c r="D13" s="22" t="s">
        <v>17</v>
      </c>
      <c r="E13" s="22" t="s">
        <v>18</v>
      </c>
      <c r="F13" s="88"/>
    </row>
    <row r="14" spans="1:6" x14ac:dyDescent="0.2">
      <c r="A14" s="23" t="s">
        <v>19</v>
      </c>
      <c r="B14" s="24" t="s">
        <v>20</v>
      </c>
      <c r="C14" s="25">
        <f>D14*C5</f>
        <v>57527.601600000002</v>
      </c>
      <c r="D14" s="25">
        <v>4.6399999999999997</v>
      </c>
      <c r="E14" s="25">
        <f>C14*12</f>
        <v>690331.21920000005</v>
      </c>
      <c r="F14" s="25">
        <f>C14*12</f>
        <v>690331.21920000005</v>
      </c>
    </row>
    <row r="15" spans="1:6" x14ac:dyDescent="0.2">
      <c r="A15" s="26" t="s">
        <v>21</v>
      </c>
      <c r="B15" s="27" t="s">
        <v>22</v>
      </c>
      <c r="C15" s="25">
        <f>D15*C5</f>
        <v>8306.7873</v>
      </c>
      <c r="D15" s="25">
        <v>0.67</v>
      </c>
      <c r="E15" s="25">
        <f>C15*12</f>
        <v>99681.4476</v>
      </c>
      <c r="F15" s="25">
        <f t="shared" ref="F15:F23" si="0">C15*12</f>
        <v>99681.4476</v>
      </c>
    </row>
    <row r="16" spans="1:6" x14ac:dyDescent="0.2">
      <c r="A16" s="26" t="s">
        <v>23</v>
      </c>
      <c r="B16" s="27" t="s">
        <v>24</v>
      </c>
      <c r="C16" s="25">
        <v>2700</v>
      </c>
      <c r="D16" s="25">
        <f>C16/C5</f>
        <v>0.21777372342253182</v>
      </c>
      <c r="E16" s="25">
        <f>C16*12</f>
        <v>32400</v>
      </c>
      <c r="F16" s="25">
        <f t="shared" si="0"/>
        <v>32400</v>
      </c>
    </row>
    <row r="17" spans="1:6" x14ac:dyDescent="0.2">
      <c r="A17" s="28" t="s">
        <v>25</v>
      </c>
      <c r="B17" s="20" t="s">
        <v>26</v>
      </c>
      <c r="C17" s="25">
        <f>E17/12</f>
        <v>686</v>
      </c>
      <c r="D17" s="25">
        <f>C17/C5</f>
        <v>5.5330657136243272E-2</v>
      </c>
      <c r="E17" s="29">
        <f>(C8*98)*12</f>
        <v>8232</v>
      </c>
      <c r="F17" s="25">
        <f t="shared" si="0"/>
        <v>8232</v>
      </c>
    </row>
    <row r="18" spans="1:6" x14ac:dyDescent="0.2">
      <c r="A18" s="28" t="s">
        <v>27</v>
      </c>
      <c r="B18" s="30" t="s">
        <v>28</v>
      </c>
      <c r="C18" s="25">
        <f t="shared" ref="C18" si="1">E18/12</f>
        <v>122.77416666666664</v>
      </c>
      <c r="D18" s="25">
        <f>C18/C5</f>
        <v>9.9025879315179591E-3</v>
      </c>
      <c r="E18" s="25">
        <f>C6*0.7</f>
        <v>1473.2899999999997</v>
      </c>
      <c r="F18" s="25">
        <f t="shared" si="0"/>
        <v>1473.2899999999997</v>
      </c>
    </row>
    <row r="19" spans="1:6" x14ac:dyDescent="0.2">
      <c r="A19" s="28" t="s">
        <v>29</v>
      </c>
      <c r="B19" s="30" t="s">
        <v>30</v>
      </c>
      <c r="C19" s="25">
        <f>E19/12</f>
        <v>210.47</v>
      </c>
      <c r="D19" s="25">
        <f>C19/C5</f>
        <v>1.697586502545936E-2</v>
      </c>
      <c r="E19" s="25">
        <f>C6*1.2</f>
        <v>2525.64</v>
      </c>
      <c r="F19" s="25">
        <f t="shared" si="0"/>
        <v>2525.64</v>
      </c>
    </row>
    <row r="20" spans="1:6" s="31" customFormat="1" ht="25.5" x14ac:dyDescent="0.2">
      <c r="A20" s="28" t="s">
        <v>31</v>
      </c>
      <c r="B20" s="30" t="s">
        <v>32</v>
      </c>
      <c r="C20" s="25">
        <f>C11*12%/12</f>
        <v>14877.828</v>
      </c>
      <c r="D20" s="25">
        <f>C20/C5</f>
        <v>1.2</v>
      </c>
      <c r="E20" s="29">
        <f>C11*12%</f>
        <v>178533.93599999999</v>
      </c>
      <c r="F20" s="25">
        <f t="shared" si="0"/>
        <v>178533.93599999999</v>
      </c>
    </row>
    <row r="21" spans="1:6" ht="25.5" x14ac:dyDescent="0.2">
      <c r="A21" s="28" t="s">
        <v>33</v>
      </c>
      <c r="B21" s="30" t="s">
        <v>34</v>
      </c>
      <c r="C21" s="32">
        <f>C11*0.9%/12</f>
        <v>1115.8371000000002</v>
      </c>
      <c r="D21" s="32">
        <f>C21/C5</f>
        <v>9.0000000000000011E-2</v>
      </c>
      <c r="E21" s="33">
        <f>C11*0.9%</f>
        <v>13390.045200000002</v>
      </c>
      <c r="F21" s="32">
        <f t="shared" si="0"/>
        <v>13390.045200000002</v>
      </c>
    </row>
    <row r="22" spans="1:6" s="31" customFormat="1" x14ac:dyDescent="0.2">
      <c r="A22" s="28" t="s">
        <v>35</v>
      </c>
      <c r="B22" s="30" t="s">
        <v>36</v>
      </c>
      <c r="C22" s="25">
        <f>E22/12</f>
        <v>3099.5475000000001</v>
      </c>
      <c r="D22" s="25">
        <f>C22/C5</f>
        <v>0.25</v>
      </c>
      <c r="E22" s="29">
        <f>C11*2.5%</f>
        <v>37194.57</v>
      </c>
      <c r="F22" s="25">
        <f t="shared" si="0"/>
        <v>37194.57</v>
      </c>
    </row>
    <row r="23" spans="1:6" s="36" customFormat="1" x14ac:dyDescent="0.2">
      <c r="A23" s="34" t="s">
        <v>37</v>
      </c>
      <c r="B23" s="35" t="s">
        <v>38</v>
      </c>
      <c r="C23" s="32">
        <f>E23/12</f>
        <v>809.07255833333329</v>
      </c>
      <c r="D23" s="32">
        <f>E23/C5/12</f>
        <v>6.5257312424905026E-2</v>
      </c>
      <c r="E23" s="33">
        <f>C7*1%</f>
        <v>9708.8706999999995</v>
      </c>
      <c r="F23" s="25">
        <f t="shared" si="0"/>
        <v>9708.8706999999995</v>
      </c>
    </row>
    <row r="24" spans="1:6" s="39" customFormat="1" x14ac:dyDescent="0.2">
      <c r="A24" s="37"/>
      <c r="B24" s="19" t="s">
        <v>39</v>
      </c>
      <c r="C24" s="38">
        <f>SUM(C14:C23)</f>
        <v>89455.918225000001</v>
      </c>
      <c r="D24" s="38">
        <f>SUM(D14:D23)</f>
        <v>7.2152401459406574</v>
      </c>
      <c r="E24" s="38">
        <f>SUM(E14:E23)</f>
        <v>1073471.0187000001</v>
      </c>
      <c r="F24" s="38">
        <f>SUM(F14:F23)</f>
        <v>1073471.0187000001</v>
      </c>
    </row>
    <row r="25" spans="1:6" s="43" customFormat="1" ht="25.5" x14ac:dyDescent="0.25">
      <c r="A25" s="40"/>
      <c r="B25" s="41" t="s">
        <v>40</v>
      </c>
      <c r="C25" s="42">
        <f>(C9-D24)*C5</f>
        <v>34525.981775</v>
      </c>
      <c r="D25" s="42">
        <f>C25/C5</f>
        <v>2.7847598540593426</v>
      </c>
      <c r="E25" s="42"/>
      <c r="F25" s="42">
        <f>C25*12</f>
        <v>414311.78130000003</v>
      </c>
    </row>
    <row r="26" spans="1:6" x14ac:dyDescent="0.2">
      <c r="A26" s="69" t="s">
        <v>41</v>
      </c>
      <c r="B26" s="71" t="s">
        <v>42</v>
      </c>
      <c r="C26" s="73"/>
      <c r="D26" s="73"/>
      <c r="E26" s="75"/>
      <c r="F26" s="75"/>
    </row>
    <row r="27" spans="1:6" hidden="1" x14ac:dyDescent="0.2">
      <c r="A27" s="70"/>
      <c r="B27" s="72"/>
      <c r="C27" s="74"/>
      <c r="D27" s="74"/>
      <c r="E27" s="76"/>
      <c r="F27" s="76"/>
    </row>
    <row r="28" spans="1:6" x14ac:dyDescent="0.2">
      <c r="A28" s="28" t="s">
        <v>43</v>
      </c>
      <c r="B28" s="30" t="s">
        <v>44</v>
      </c>
      <c r="C28" s="25">
        <f t="shared" ref="C28:C33" si="2">E28/12</f>
        <v>1458.3333333333333</v>
      </c>
      <c r="D28" s="25">
        <f>C28/C5</f>
        <v>0.11762469629303417</v>
      </c>
      <c r="E28" s="29">
        <v>17500</v>
      </c>
      <c r="F28" s="29"/>
    </row>
    <row r="29" spans="1:6" ht="24" customHeight="1" x14ac:dyDescent="0.2">
      <c r="A29" s="28" t="s">
        <v>45</v>
      </c>
      <c r="B29" s="30" t="s">
        <v>46</v>
      </c>
      <c r="C29" s="32">
        <f t="shared" si="2"/>
        <v>8166.666666666667</v>
      </c>
      <c r="D29" s="32">
        <f>C29/C5</f>
        <v>0.65869829924099133</v>
      </c>
      <c r="E29" s="33">
        <v>98000</v>
      </c>
      <c r="F29" s="29"/>
    </row>
    <row r="30" spans="1:6" x14ac:dyDescent="0.2">
      <c r="A30" s="28" t="s">
        <v>47</v>
      </c>
      <c r="B30" s="30" t="s">
        <v>48</v>
      </c>
      <c r="C30" s="25">
        <f t="shared" si="2"/>
        <v>833.33333333333337</v>
      </c>
      <c r="D30" s="25">
        <f>C30/C5</f>
        <v>6.7214112167448103E-2</v>
      </c>
      <c r="E30" s="29">
        <v>10000</v>
      </c>
      <c r="F30" s="29"/>
    </row>
    <row r="31" spans="1:6" x14ac:dyDescent="0.2">
      <c r="A31" s="28" t="s">
        <v>49</v>
      </c>
      <c r="B31" s="30" t="s">
        <v>50</v>
      </c>
      <c r="C31" s="25">
        <f t="shared" si="2"/>
        <v>833.33333333333337</v>
      </c>
      <c r="D31" s="25">
        <f>C31/C5</f>
        <v>6.7214112167448103E-2</v>
      </c>
      <c r="E31" s="29">
        <v>10000</v>
      </c>
      <c r="F31" s="29"/>
    </row>
    <row r="32" spans="1:6" x14ac:dyDescent="0.2">
      <c r="A32" s="26" t="s">
        <v>51</v>
      </c>
      <c r="B32" s="27" t="s">
        <v>52</v>
      </c>
      <c r="C32" s="25">
        <f t="shared" si="2"/>
        <v>12416.666666666666</v>
      </c>
      <c r="D32" s="25">
        <f>C32/C5</f>
        <v>1.0014902712949765</v>
      </c>
      <c r="E32" s="25">
        <v>149000</v>
      </c>
      <c r="F32" s="38"/>
    </row>
    <row r="33" spans="1:6" x14ac:dyDescent="0.2">
      <c r="A33" s="27" t="s">
        <v>53</v>
      </c>
      <c r="B33" s="27" t="s">
        <v>54</v>
      </c>
      <c r="C33" s="25">
        <f t="shared" si="2"/>
        <v>10833.333333333334</v>
      </c>
      <c r="D33" s="25">
        <f>C33/C5</f>
        <v>0.87378345817682523</v>
      </c>
      <c r="E33" s="44">
        <v>130000</v>
      </c>
      <c r="F33" s="38"/>
    </row>
    <row r="34" spans="1:6" ht="13.5" x14ac:dyDescent="0.25">
      <c r="A34" s="27"/>
      <c r="B34" s="45" t="s">
        <v>55</v>
      </c>
      <c r="C34" s="46">
        <f>SUM(C28:C33)</f>
        <v>34541.666666666672</v>
      </c>
      <c r="D34" s="46">
        <f>SUM(D28:D33)</f>
        <v>2.7860249493407236</v>
      </c>
      <c r="E34" s="46">
        <f>SUM(E28:E33)</f>
        <v>414500</v>
      </c>
      <c r="F34" s="47"/>
    </row>
    <row r="35" spans="1:6" x14ac:dyDescent="0.2">
      <c r="A35" s="26"/>
      <c r="B35" s="48" t="s">
        <v>56</v>
      </c>
      <c r="C35" s="38"/>
      <c r="D35" s="38">
        <f>SUM(D24+D34)</f>
        <v>10.001265095281381</v>
      </c>
      <c r="E35" s="38"/>
      <c r="F35" s="38"/>
    </row>
    <row r="36" spans="1:6" x14ac:dyDescent="0.2">
      <c r="A36" s="49"/>
      <c r="B36" s="48" t="s">
        <v>57</v>
      </c>
      <c r="C36" s="50"/>
      <c r="D36" s="51"/>
      <c r="E36" s="51"/>
      <c r="F36" s="51"/>
    </row>
    <row r="37" spans="1:6" x14ac:dyDescent="0.2">
      <c r="A37" s="49"/>
      <c r="B37" s="26" t="s">
        <v>58</v>
      </c>
      <c r="C37" s="52">
        <f>350*12</f>
        <v>4200</v>
      </c>
      <c r="D37" s="51"/>
      <c r="E37" s="51"/>
      <c r="F37" s="51"/>
    </row>
    <row r="38" spans="1:6" x14ac:dyDescent="0.2">
      <c r="A38" s="49"/>
      <c r="B38" s="27" t="s">
        <v>59</v>
      </c>
      <c r="C38" s="52">
        <f>350*12</f>
        <v>4200</v>
      </c>
      <c r="D38" s="51"/>
      <c r="E38" s="51"/>
      <c r="F38" s="51"/>
    </row>
    <row r="39" spans="1:6" x14ac:dyDescent="0.2">
      <c r="A39" s="49"/>
      <c r="B39" s="48" t="s">
        <v>60</v>
      </c>
      <c r="C39" s="52"/>
      <c r="D39" s="51"/>
      <c r="E39" s="51"/>
      <c r="F39" s="51"/>
    </row>
    <row r="40" spans="1:6" x14ac:dyDescent="0.2">
      <c r="A40" s="49"/>
      <c r="B40" s="27" t="s">
        <v>61</v>
      </c>
      <c r="C40" s="52">
        <f>2800*12</f>
        <v>33600</v>
      </c>
      <c r="D40" s="51"/>
      <c r="E40" s="51"/>
      <c r="F40" s="51"/>
    </row>
    <row r="41" spans="1:6" x14ac:dyDescent="0.2">
      <c r="A41" s="49"/>
      <c r="B41" s="27" t="s">
        <v>62</v>
      </c>
      <c r="C41" s="52">
        <v>38000</v>
      </c>
      <c r="D41" s="51"/>
      <c r="E41" s="51"/>
      <c r="F41" s="51"/>
    </row>
    <row r="42" spans="1:6" x14ac:dyDescent="0.2">
      <c r="A42" s="49"/>
      <c r="B42" s="48" t="s">
        <v>63</v>
      </c>
      <c r="C42" s="52"/>
      <c r="D42" s="51"/>
      <c r="E42" s="51"/>
      <c r="F42" s="51"/>
    </row>
    <row r="43" spans="1:6" x14ac:dyDescent="0.2">
      <c r="A43" s="49"/>
      <c r="B43" s="27" t="s">
        <v>64</v>
      </c>
      <c r="C43" s="52">
        <f>533*12</f>
        <v>6396</v>
      </c>
      <c r="D43" s="51"/>
      <c r="E43" s="51"/>
      <c r="F43" s="51"/>
    </row>
    <row r="44" spans="1:6" x14ac:dyDescent="0.2">
      <c r="A44" s="49"/>
      <c r="B44" s="27" t="s">
        <v>65</v>
      </c>
      <c r="C44" s="52">
        <f>500*12</f>
        <v>6000</v>
      </c>
      <c r="D44" s="51"/>
      <c r="E44" s="51"/>
      <c r="F44" s="51"/>
    </row>
    <row r="45" spans="1:6" x14ac:dyDescent="0.2">
      <c r="A45" s="49"/>
      <c r="B45" s="27" t="s">
        <v>66</v>
      </c>
      <c r="C45" s="52">
        <f>400*12</f>
        <v>4800</v>
      </c>
      <c r="D45" s="51"/>
      <c r="E45" s="51"/>
      <c r="F45" s="51"/>
    </row>
    <row r="46" spans="1:6" x14ac:dyDescent="0.2">
      <c r="A46" s="49"/>
      <c r="B46" s="27" t="s">
        <v>67</v>
      </c>
      <c r="C46" s="52">
        <f>1508*12</f>
        <v>18096</v>
      </c>
      <c r="D46" s="51"/>
      <c r="E46" s="51"/>
      <c r="F46" s="51"/>
    </row>
    <row r="47" spans="1:6" x14ac:dyDescent="0.2">
      <c r="A47" s="49"/>
      <c r="B47" s="27" t="s">
        <v>68</v>
      </c>
      <c r="C47" s="53">
        <f>350*12</f>
        <v>4200</v>
      </c>
      <c r="D47" s="51"/>
      <c r="E47" s="51"/>
      <c r="F47" s="51"/>
    </row>
    <row r="48" spans="1:6" x14ac:dyDescent="0.2">
      <c r="A48" s="49"/>
      <c r="B48" s="54" t="s">
        <v>69</v>
      </c>
      <c r="C48" s="55">
        <f>SUM(C37:C47)</f>
        <v>119492</v>
      </c>
      <c r="D48" s="51"/>
      <c r="E48" s="56"/>
      <c r="F48" s="2"/>
    </row>
    <row r="49" spans="1:6" ht="1.5" customHeight="1" x14ac:dyDescent="0.2">
      <c r="A49" s="49"/>
      <c r="B49" s="63"/>
      <c r="C49" s="64"/>
      <c r="D49" s="64"/>
      <c r="E49" s="65"/>
      <c r="F49" s="2"/>
    </row>
    <row r="50" spans="1:6" ht="39.75" customHeight="1" x14ac:dyDescent="0.2">
      <c r="A50" s="49"/>
      <c r="B50" s="66" t="s">
        <v>70</v>
      </c>
      <c r="C50" s="67"/>
      <c r="D50" s="67"/>
      <c r="E50" s="68"/>
      <c r="F50" s="2"/>
    </row>
    <row r="51" spans="1:6" ht="75" customHeight="1" x14ac:dyDescent="0.2">
      <c r="A51" s="57" t="s">
        <v>71</v>
      </c>
      <c r="B51" s="57"/>
      <c r="C51" s="58"/>
      <c r="D51" s="57"/>
      <c r="E51" s="51"/>
      <c r="F51" s="51"/>
    </row>
    <row r="52" spans="1:6" x14ac:dyDescent="0.2">
      <c r="A52" s="59"/>
      <c r="B52" s="59"/>
      <c r="C52" s="58"/>
      <c r="D52" s="60"/>
      <c r="E52" s="60"/>
      <c r="F52" s="60"/>
    </row>
    <row r="53" spans="1:6" x14ac:dyDescent="0.2">
      <c r="A53" s="61"/>
      <c r="B53" s="61"/>
      <c r="C53" s="58"/>
      <c r="D53" s="58"/>
      <c r="E53" s="58"/>
      <c r="F53" s="58"/>
    </row>
    <row r="54" spans="1:6" x14ac:dyDescent="0.2">
      <c r="A54" s="61"/>
      <c r="B54" s="61"/>
      <c r="C54" s="58"/>
      <c r="D54" s="58"/>
      <c r="E54" s="58"/>
      <c r="F54" s="58"/>
    </row>
    <row r="55" spans="1:6" x14ac:dyDescent="0.2">
      <c r="A55" s="61"/>
      <c r="B55" s="61"/>
      <c r="C55" s="58"/>
      <c r="D55" s="58"/>
      <c r="E55" s="58"/>
      <c r="F55" s="58"/>
    </row>
    <row r="56" spans="1:6" x14ac:dyDescent="0.2">
      <c r="A56" s="61"/>
      <c r="B56" s="61"/>
      <c r="C56" s="58"/>
      <c r="D56" s="58"/>
      <c r="E56" s="58"/>
      <c r="F56" s="58"/>
    </row>
    <row r="57" spans="1:6" x14ac:dyDescent="0.2">
      <c r="A57" s="61"/>
      <c r="B57" s="61"/>
      <c r="C57" s="58"/>
      <c r="D57" s="58"/>
      <c r="E57" s="58"/>
      <c r="F57" s="58"/>
    </row>
    <row r="58" spans="1:6" s="62" customFormat="1" x14ac:dyDescent="0.2">
      <c r="A58" s="61"/>
      <c r="B58" s="61"/>
      <c r="C58" s="58"/>
      <c r="D58" s="58"/>
      <c r="E58" s="58"/>
      <c r="F58" s="58"/>
    </row>
    <row r="59" spans="1:6" s="62" customFormat="1" x14ac:dyDescent="0.2">
      <c r="A59" s="61"/>
      <c r="B59" s="61"/>
      <c r="C59" s="58"/>
      <c r="D59" s="58"/>
      <c r="E59" s="58"/>
      <c r="F59" s="58"/>
    </row>
    <row r="60" spans="1:6" s="62" customFormat="1" x14ac:dyDescent="0.2">
      <c r="A60" s="61"/>
      <c r="B60" s="61"/>
      <c r="C60" s="58"/>
      <c r="D60" s="58"/>
      <c r="E60" s="58"/>
      <c r="F60" s="58"/>
    </row>
    <row r="61" spans="1:6" s="62" customFormat="1" x14ac:dyDescent="0.2">
      <c r="A61" s="61"/>
      <c r="B61" s="61"/>
      <c r="C61" s="58"/>
      <c r="D61" s="58"/>
      <c r="E61" s="58"/>
      <c r="F61" s="58"/>
    </row>
    <row r="62" spans="1:6" s="62" customFormat="1" x14ac:dyDescent="0.2">
      <c r="A62" s="61"/>
      <c r="B62" s="61"/>
      <c r="C62" s="58"/>
      <c r="D62" s="58"/>
      <c r="E62" s="58"/>
      <c r="F62" s="58"/>
    </row>
    <row r="63" spans="1:6" s="62" customFormat="1" x14ac:dyDescent="0.2">
      <c r="A63" s="61"/>
      <c r="B63" s="61"/>
      <c r="C63" s="58"/>
      <c r="D63" s="58"/>
      <c r="E63" s="58"/>
      <c r="F63" s="58"/>
    </row>
    <row r="64" spans="1:6" s="62" customFormat="1" x14ac:dyDescent="0.2">
      <c r="A64" s="1"/>
      <c r="B64" s="1"/>
      <c r="C64" s="58"/>
      <c r="D64" s="58"/>
      <c r="E64" s="58"/>
      <c r="F64" s="58"/>
    </row>
    <row r="65" spans="1:6" s="62" customFormat="1" x14ac:dyDescent="0.2">
      <c r="A65" s="1"/>
      <c r="B65" s="1"/>
      <c r="C65" s="58"/>
      <c r="D65" s="58"/>
      <c r="E65" s="58"/>
      <c r="F65" s="58"/>
    </row>
    <row r="66" spans="1:6" s="62" customFormat="1" x14ac:dyDescent="0.2">
      <c r="A66" s="1"/>
      <c r="B66" s="1"/>
      <c r="C66" s="58"/>
      <c r="D66" s="58"/>
      <c r="E66" s="58"/>
      <c r="F66" s="58"/>
    </row>
    <row r="67" spans="1:6" s="62" customFormat="1" x14ac:dyDescent="0.2">
      <c r="A67" s="1"/>
      <c r="B67" s="1"/>
      <c r="C67" s="58"/>
      <c r="D67" s="58"/>
      <c r="E67" s="58"/>
      <c r="F67" s="58"/>
    </row>
    <row r="68" spans="1:6" s="62" customFormat="1" x14ac:dyDescent="0.2">
      <c r="A68" s="1"/>
      <c r="B68" s="1"/>
      <c r="C68" s="58"/>
      <c r="D68" s="58"/>
      <c r="E68" s="58"/>
      <c r="F68" s="58"/>
    </row>
    <row r="69" spans="1:6" s="62" customFormat="1" x14ac:dyDescent="0.2">
      <c r="A69" s="1"/>
      <c r="B69" s="1"/>
      <c r="C69" s="58"/>
      <c r="D69" s="58"/>
      <c r="E69" s="58"/>
      <c r="F69" s="58"/>
    </row>
    <row r="70" spans="1:6" s="62" customFormat="1" x14ac:dyDescent="0.2">
      <c r="A70" s="1"/>
      <c r="B70" s="1"/>
      <c r="C70" s="58"/>
      <c r="D70" s="58"/>
      <c r="E70" s="58"/>
      <c r="F70" s="58"/>
    </row>
    <row r="71" spans="1:6" s="62" customFormat="1" x14ac:dyDescent="0.2">
      <c r="A71" s="1"/>
      <c r="B71" s="1"/>
      <c r="C71" s="58"/>
      <c r="D71" s="58"/>
      <c r="E71" s="58"/>
      <c r="F71" s="58"/>
    </row>
    <row r="72" spans="1:6" s="62" customFormat="1" x14ac:dyDescent="0.2">
      <c r="A72" s="1"/>
      <c r="B72" s="1"/>
      <c r="C72" s="58"/>
      <c r="D72" s="58"/>
      <c r="E72" s="58"/>
      <c r="F72" s="58"/>
    </row>
    <row r="73" spans="1:6" s="62" customFormat="1" x14ac:dyDescent="0.2">
      <c r="A73" s="1"/>
      <c r="B73" s="1"/>
      <c r="C73" s="58"/>
      <c r="D73" s="58"/>
      <c r="E73" s="58"/>
      <c r="F73" s="58"/>
    </row>
    <row r="74" spans="1:6" s="62" customFormat="1" x14ac:dyDescent="0.2">
      <c r="A74" s="1"/>
      <c r="B74" s="1"/>
      <c r="C74" s="58"/>
      <c r="D74" s="58"/>
      <c r="E74" s="58"/>
      <c r="F74" s="58"/>
    </row>
    <row r="75" spans="1:6" s="62" customFormat="1" x14ac:dyDescent="0.2">
      <c r="A75" s="1"/>
      <c r="B75" s="1"/>
      <c r="C75" s="58"/>
      <c r="D75" s="58"/>
      <c r="E75" s="58"/>
      <c r="F75" s="58"/>
    </row>
    <row r="76" spans="1:6" s="62" customFormat="1" x14ac:dyDescent="0.2">
      <c r="A76" s="1"/>
      <c r="B76" s="1"/>
      <c r="C76" s="58"/>
      <c r="D76" s="58"/>
      <c r="E76" s="58"/>
      <c r="F76" s="58"/>
    </row>
    <row r="77" spans="1:6" s="62" customFormat="1" x14ac:dyDescent="0.2">
      <c r="A77" s="1"/>
      <c r="B77" s="1"/>
      <c r="C77" s="58"/>
      <c r="D77" s="58"/>
      <c r="E77" s="58"/>
      <c r="F77" s="58"/>
    </row>
    <row r="78" spans="1:6" s="62" customFormat="1" x14ac:dyDescent="0.2">
      <c r="A78" s="1"/>
      <c r="B78" s="1"/>
      <c r="C78" s="58"/>
      <c r="D78" s="58"/>
      <c r="E78" s="58"/>
      <c r="F78" s="58"/>
    </row>
    <row r="79" spans="1:6" s="62" customFormat="1" x14ac:dyDescent="0.2">
      <c r="A79" s="1"/>
      <c r="B79" s="1"/>
      <c r="C79" s="58"/>
      <c r="D79" s="58"/>
      <c r="E79" s="58"/>
      <c r="F79" s="58"/>
    </row>
    <row r="80" spans="1:6" s="62" customFormat="1" x14ac:dyDescent="0.2">
      <c r="A80" s="1"/>
      <c r="B80" s="1"/>
      <c r="C80" s="58"/>
      <c r="D80" s="58"/>
      <c r="E80" s="58"/>
      <c r="F80" s="58"/>
    </row>
    <row r="81" spans="1:6" s="62" customFormat="1" x14ac:dyDescent="0.2">
      <c r="A81" s="1"/>
      <c r="B81" s="1"/>
      <c r="C81" s="58"/>
      <c r="D81" s="58"/>
      <c r="E81" s="58"/>
      <c r="F81" s="58"/>
    </row>
    <row r="82" spans="1:6" s="62" customFormat="1" x14ac:dyDescent="0.2">
      <c r="A82" s="1"/>
      <c r="B82" s="1"/>
      <c r="C82" s="58"/>
      <c r="D82" s="58"/>
      <c r="E82" s="58"/>
      <c r="F82" s="58"/>
    </row>
    <row r="83" spans="1:6" s="62" customFormat="1" x14ac:dyDescent="0.2">
      <c r="A83" s="1"/>
      <c r="B83" s="1"/>
      <c r="C83" s="58"/>
      <c r="D83" s="58"/>
      <c r="E83" s="58"/>
      <c r="F83" s="58"/>
    </row>
    <row r="84" spans="1:6" s="62" customFormat="1" x14ac:dyDescent="0.2">
      <c r="A84" s="1"/>
      <c r="B84" s="1"/>
      <c r="C84" s="58"/>
      <c r="D84" s="58"/>
      <c r="E84" s="58"/>
      <c r="F84" s="58"/>
    </row>
    <row r="85" spans="1:6" s="62" customFormat="1" x14ac:dyDescent="0.2">
      <c r="A85" s="1"/>
      <c r="B85" s="1"/>
      <c r="C85" s="58"/>
      <c r="D85" s="58"/>
      <c r="E85" s="58"/>
      <c r="F85" s="58"/>
    </row>
    <row r="86" spans="1:6" s="62" customFormat="1" x14ac:dyDescent="0.2">
      <c r="A86" s="1"/>
      <c r="B86" s="1"/>
      <c r="C86" s="58"/>
      <c r="D86" s="58"/>
      <c r="E86" s="58"/>
      <c r="F86" s="58"/>
    </row>
    <row r="87" spans="1:6" s="62" customFormat="1" x14ac:dyDescent="0.2">
      <c r="A87" s="1"/>
      <c r="B87" s="1"/>
      <c r="C87" s="58"/>
      <c r="D87" s="58"/>
      <c r="E87" s="58"/>
      <c r="F87" s="58"/>
    </row>
    <row r="88" spans="1:6" s="62" customFormat="1" x14ac:dyDescent="0.2">
      <c r="A88" s="1"/>
      <c r="B88" s="1"/>
      <c r="C88" s="58"/>
      <c r="D88" s="58"/>
      <c r="E88" s="58"/>
      <c r="F88" s="58"/>
    </row>
    <row r="89" spans="1:6" s="62" customFormat="1" x14ac:dyDescent="0.2">
      <c r="A89" s="1"/>
      <c r="B89" s="1"/>
      <c r="C89" s="58"/>
      <c r="D89" s="58"/>
      <c r="E89" s="58"/>
      <c r="F89" s="58"/>
    </row>
    <row r="90" spans="1:6" s="62" customFormat="1" x14ac:dyDescent="0.2">
      <c r="A90" s="1"/>
      <c r="B90" s="1"/>
      <c r="C90" s="58"/>
      <c r="D90" s="58"/>
      <c r="E90" s="58"/>
      <c r="F90" s="58"/>
    </row>
    <row r="91" spans="1:6" s="62" customFormat="1" x14ac:dyDescent="0.2">
      <c r="A91" s="1"/>
      <c r="B91" s="1"/>
      <c r="C91" s="58"/>
      <c r="D91" s="58"/>
      <c r="E91" s="58"/>
      <c r="F91" s="58"/>
    </row>
    <row r="92" spans="1:6" s="62" customFormat="1" x14ac:dyDescent="0.2">
      <c r="A92" s="1"/>
      <c r="B92" s="1"/>
      <c r="C92" s="58"/>
      <c r="D92" s="58"/>
      <c r="E92" s="58"/>
      <c r="F92" s="58"/>
    </row>
    <row r="93" spans="1:6" s="62" customFormat="1" x14ac:dyDescent="0.2">
      <c r="A93" s="1"/>
      <c r="B93" s="1"/>
      <c r="C93" s="58"/>
      <c r="D93" s="58"/>
      <c r="E93" s="58"/>
      <c r="F93" s="58"/>
    </row>
    <row r="94" spans="1:6" s="62" customFormat="1" x14ac:dyDescent="0.2">
      <c r="A94" s="1"/>
      <c r="B94" s="1"/>
      <c r="C94" s="58"/>
      <c r="D94" s="58"/>
      <c r="E94" s="58"/>
      <c r="F94" s="58"/>
    </row>
    <row r="95" spans="1:6" s="62" customFormat="1" x14ac:dyDescent="0.2">
      <c r="A95" s="1"/>
      <c r="B95" s="1"/>
      <c r="C95" s="1"/>
      <c r="D95" s="58"/>
      <c r="E95" s="58"/>
      <c r="F95" s="58"/>
    </row>
    <row r="96" spans="1:6" s="62" customFormat="1" x14ac:dyDescent="0.2">
      <c r="A96" s="1"/>
      <c r="B96" s="1"/>
      <c r="C96" s="1"/>
      <c r="D96" s="58"/>
      <c r="E96" s="58"/>
      <c r="F96" s="58"/>
    </row>
    <row r="97" spans="1:6" s="62" customFormat="1" x14ac:dyDescent="0.2">
      <c r="A97" s="1"/>
      <c r="B97" s="1"/>
      <c r="C97" s="1"/>
      <c r="D97" s="58"/>
      <c r="E97" s="58"/>
      <c r="F97" s="58"/>
    </row>
    <row r="98" spans="1:6" s="62" customFormat="1" x14ac:dyDescent="0.2">
      <c r="A98" s="1"/>
      <c r="B98" s="1"/>
      <c r="C98" s="1"/>
      <c r="D98" s="58"/>
      <c r="E98" s="58"/>
      <c r="F98" s="58"/>
    </row>
    <row r="99" spans="1:6" s="62" customFormat="1" x14ac:dyDescent="0.2">
      <c r="A99" s="1"/>
      <c r="B99" s="1"/>
      <c r="C99" s="1"/>
      <c r="D99" s="58"/>
      <c r="E99" s="58"/>
      <c r="F99" s="58"/>
    </row>
  </sheetData>
  <mergeCells count="18"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B49:E49"/>
    <mergeCell ref="B50:E50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2019-12-16T06:33:14Z</dcterms:modified>
</cp:coreProperties>
</file>