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5" i="1"/>
  <c r="C44"/>
  <c r="C52" s="1"/>
  <c r="D40"/>
  <c r="C40"/>
  <c r="D39"/>
  <c r="C39"/>
  <c r="D38"/>
  <c r="C38"/>
  <c r="D37"/>
  <c r="C37"/>
  <c r="D36"/>
  <c r="C36"/>
  <c r="E35"/>
  <c r="C35"/>
  <c r="D35" s="1"/>
  <c r="C34"/>
  <c r="D34" s="1"/>
  <c r="C33"/>
  <c r="D33" s="1"/>
  <c r="C32"/>
  <c r="D32" s="1"/>
  <c r="C31"/>
  <c r="D31" s="1"/>
  <c r="C30"/>
  <c r="D30" s="1"/>
  <c r="E29"/>
  <c r="E41" s="1"/>
  <c r="C29"/>
  <c r="D29" s="1"/>
  <c r="D41" s="1"/>
  <c r="E24"/>
  <c r="D24"/>
  <c r="C24"/>
  <c r="F24" s="1"/>
  <c r="E20"/>
  <c r="C20"/>
  <c r="F20" s="1"/>
  <c r="E19"/>
  <c r="C19"/>
  <c r="F19" s="1"/>
  <c r="E18"/>
  <c r="C18"/>
  <c r="F18" s="1"/>
  <c r="F17"/>
  <c r="E17"/>
  <c r="D17"/>
  <c r="C16"/>
  <c r="F16" s="1"/>
  <c r="C15"/>
  <c r="C12"/>
  <c r="E23" s="1"/>
  <c r="C23" s="1"/>
  <c r="F23" l="1"/>
  <c r="D23"/>
  <c r="F15"/>
  <c r="E16"/>
  <c r="D18"/>
  <c r="D19"/>
  <c r="D20"/>
  <c r="C41"/>
  <c r="D12"/>
  <c r="E15"/>
  <c r="C21"/>
  <c r="E21"/>
  <c r="C22"/>
  <c r="E22"/>
  <c r="F22" l="1"/>
  <c r="D22"/>
  <c r="F21"/>
  <c r="D21"/>
  <c r="D25" s="1"/>
  <c r="F25"/>
  <c r="E25"/>
  <c r="C25"/>
  <c r="C26" l="1"/>
  <c r="D42"/>
  <c r="F26" l="1"/>
  <c r="D26"/>
</calcChain>
</file>

<file path=xl/sharedStrings.xml><?xml version="1.0" encoding="utf-8"?>
<sst xmlns="http://schemas.openxmlformats.org/spreadsheetml/2006/main" count="81" uniqueCount="81">
  <si>
    <t>Утвержден общим собранием собственников</t>
  </si>
  <si>
    <t xml:space="preserve">План работ и услуг по содержанию и ремонту общего имущества МКД на 2020 год по адресу:                                          Шукшина, 34                                                  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</si>
  <si>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</si>
  <si>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</si>
  <si>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</si>
  <si>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</si>
  <si>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</si>
  <si>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</si>
  <si>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Задоженность (-), переплата (+) посостоянию на 01.01.2020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</si>
  <si>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</si>
  <si>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</si>
  <si>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</si>
  <si>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</si>
  <si>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</si>
  <si>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</si>
  <si>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</si>
  <si>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</si>
  <si>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</si>
  <si>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</si>
  <si>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</si>
  <si>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</si>
  <si>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</si>
  <si>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</si>
  <si>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</si>
  <si>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</si>
  <si>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</si>
  <si>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</si>
  <si>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</si>
  <si>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</si>
  <si>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</si>
  <si>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</si>
  <si>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</si>
  <si>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</si>
  <si>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</si>
  <si>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</si>
  <si>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</si>
  <si>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</si>
  <si>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</si>
  <si>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</si>
  <si>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</si>
  <si>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</si>
  <si>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</si>
  <si>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</si>
  <si>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  <charset val="204"/>
      </rPr>
      <t xml:space="preserve">Текущий ремонт  общего имущества МКД </t>
    </r>
  </si>
  <si>
    <t>2.1</t>
  </si>
  <si>
    <t>Промывка, опресовка ОС</t>
  </si>
  <si>
    <t>2.2</t>
  </si>
  <si>
    <t>Установка вазонов перед под. № 1 по 9</t>
  </si>
  <si>
    <t>2.3</t>
  </si>
  <si>
    <t>Ремонт подъезда № 8</t>
  </si>
  <si>
    <t>2.4</t>
  </si>
  <si>
    <t>Замена запорной арматуры</t>
  </si>
  <si>
    <t>2.5</t>
  </si>
  <si>
    <t>Ремонт межпанельных швов по заявкам</t>
  </si>
  <si>
    <t>2.6</t>
  </si>
  <si>
    <t>Ремонт кровли по заявкам</t>
  </si>
  <si>
    <t>2.7</t>
  </si>
  <si>
    <t xml:space="preserve">Дезенфекция мусоростволов с побелкой мусорокамер </t>
  </si>
  <si>
    <t>2.8</t>
  </si>
  <si>
    <t>Диагностика лифтового оборудования с 1 по 9</t>
  </si>
  <si>
    <t>2.9</t>
  </si>
  <si>
    <t>Остаток денежных средств с 2020г.</t>
  </si>
  <si>
    <t>3.0</t>
  </si>
  <si>
    <t>Ремонт подъездных козырьков № 1,5,9</t>
  </si>
  <si>
    <t>3.1</t>
  </si>
  <si>
    <t>Установка межтамбурных дверей в подъезды № 1,4,5,8</t>
  </si>
  <si>
    <t>3.2</t>
  </si>
  <si>
    <t>Замена ОДПУ 2 ввода</t>
  </si>
  <si>
    <t xml:space="preserve">итого работ по текущему ремонту: </t>
  </si>
  <si>
    <t>Рекомендуемый тариф</t>
  </si>
  <si>
    <t>Прочие доходы</t>
  </si>
  <si>
    <t>ПроДвижение</t>
  </si>
  <si>
    <t>Оранжевый слон</t>
  </si>
  <si>
    <t>Провайдеры:</t>
  </si>
  <si>
    <t>АО "КТТ"</t>
  </si>
  <si>
    <t>МТС</t>
  </si>
  <si>
    <t>Арендаторы:</t>
  </si>
  <si>
    <t>Гаражи</t>
  </si>
  <si>
    <t>Гальцова З. Н.</t>
  </si>
  <si>
    <t xml:space="preserve">ИТОГО </t>
  </si>
  <si>
    <t>Начальник ПТО______________/Шабалина Д.В.</t>
  </si>
</sst>
</file>

<file path=xl/styles.xml><?xml version="1.0" encoding="utf-8"?>
<styleSheet xmlns="http://schemas.openxmlformats.org/spreadsheetml/2006/main">
  <numFmts count="1">
    <numFmt numFmtId="164" formatCode="000000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wrapText="1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1" fillId="0" borderId="0" xfId="0" applyFont="1" applyBorder="1" applyProtection="1"/>
    <xf numFmtId="0" fontId="4" fillId="0" borderId="0" xfId="0" applyFont="1" applyProtection="1"/>
    <xf numFmtId="1" fontId="3" fillId="0" borderId="2" xfId="0" applyNumberFormat="1" applyFont="1" applyBorder="1" applyAlignment="1" applyProtection="1">
      <alignment horizontal="left" vertical="center"/>
    </xf>
    <xf numFmtId="2" fontId="3" fillId="0" borderId="2" xfId="0" applyNumberFormat="1" applyFont="1" applyBorder="1" applyAlignment="1" applyProtection="1">
      <alignment horizontal="left" vertical="center"/>
    </xf>
    <xf numFmtId="0" fontId="5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6" fillId="0" borderId="2" xfId="0" applyFont="1" applyBorder="1" applyProtection="1"/>
    <xf numFmtId="0" fontId="1" fillId="0" borderId="2" xfId="0" applyFont="1" applyBorder="1" applyProtection="1"/>
    <xf numFmtId="0" fontId="6" fillId="0" borderId="2" xfId="0" applyFont="1" applyBorder="1" applyAlignment="1" applyProtection="1">
      <alignment horizontal="left"/>
    </xf>
    <xf numFmtId="49" fontId="7" fillId="0" borderId="6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 readingOrder="1"/>
    </xf>
    <xf numFmtId="0" fontId="8" fillId="0" borderId="6" xfId="0" applyFont="1" applyBorder="1" applyAlignment="1" applyProtection="1">
      <alignment horizontal="center" vertical="center" wrapText="1" readingOrder="1"/>
    </xf>
    <xf numFmtId="0" fontId="8" fillId="0" borderId="3" xfId="0" applyFont="1" applyBorder="1" applyAlignment="1" applyProtection="1">
      <alignment horizontal="center" vertical="center" wrapText="1" readingOrder="1"/>
    </xf>
    <xf numFmtId="0" fontId="8" fillId="0" borderId="5" xfId="0" applyFont="1" applyBorder="1" applyAlignment="1" applyProtection="1">
      <alignment horizontal="center" vertical="center" wrapText="1" readingOrder="1"/>
    </xf>
    <xf numFmtId="49" fontId="7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8" fillId="0" borderId="7" xfId="0" applyFont="1" applyBorder="1" applyAlignment="1" applyProtection="1">
      <alignment horizontal="center" vertical="center" wrapText="1" readingOrder="1"/>
    </xf>
    <xf numFmtId="0" fontId="8" fillId="0" borderId="6" xfId="0" applyFont="1" applyBorder="1" applyAlignment="1" applyProtection="1">
      <alignment horizontal="center" vertical="center" wrapText="1" readingOrder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49" fontId="5" fillId="0" borderId="2" xfId="0" applyNumberFormat="1" applyFont="1" applyBorder="1" applyAlignment="1" applyProtection="1">
      <alignment horizontal="left" vertical="top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2" fontId="5" fillId="0" borderId="2" xfId="0" applyNumberFormat="1" applyFont="1" applyBorder="1" applyAlignment="1" applyProtection="1">
      <alignment horizontal="left" vertical="top"/>
    </xf>
    <xf numFmtId="2" fontId="5" fillId="0" borderId="2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</xf>
    <xf numFmtId="0" fontId="5" fillId="0" borderId="0" xfId="0" applyFont="1" applyProtection="1"/>
    <xf numFmtId="49" fontId="5" fillId="0" borderId="2" xfId="0" applyNumberFormat="1" applyFont="1" applyBorder="1" applyAlignment="1" applyProtection="1">
      <alignment vertical="center"/>
      <protection locked="0"/>
    </xf>
    <xf numFmtId="49" fontId="5" fillId="0" borderId="2" xfId="0" applyNumberFormat="1" applyFont="1" applyBorder="1" applyAlignment="1" applyProtection="1">
      <alignment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7" fillId="0" borderId="2" xfId="0" applyNumberFormat="1" applyFont="1" applyBorder="1" applyProtection="1">
      <protection locked="0"/>
    </xf>
    <xf numFmtId="2" fontId="7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7" fillId="2" borderId="2" xfId="0" applyNumberFormat="1" applyFont="1" applyFill="1" applyBorder="1" applyAlignment="1" applyProtection="1">
      <alignment wrapText="1"/>
      <protection locked="0"/>
    </xf>
    <xf numFmtId="2" fontId="7" fillId="2" borderId="2" xfId="0" applyNumberFormat="1" applyFont="1" applyFill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2" fontId="5" fillId="0" borderId="6" xfId="0" applyNumberFormat="1" applyFont="1" applyBorder="1" applyAlignment="1" applyProtection="1">
      <alignment horizontal="center"/>
    </xf>
    <xf numFmtId="2" fontId="5" fillId="0" borderId="6" xfId="0" applyNumberFormat="1" applyFont="1" applyBorder="1" applyAlignment="1" applyProtection="1">
      <alignment horizont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 applyProtection="1">
      <alignment horizontal="center"/>
    </xf>
    <xf numFmtId="2" fontId="5" fillId="0" borderId="7" xfId="0" applyNumberFormat="1" applyFont="1" applyBorder="1" applyAlignment="1" applyProtection="1">
      <alignment horizontal="center"/>
      <protection locked="0"/>
    </xf>
    <xf numFmtId="49" fontId="5" fillId="3" borderId="2" xfId="0" applyNumberFormat="1" applyFont="1" applyFill="1" applyBorder="1" applyProtection="1">
      <protection locked="0"/>
    </xf>
    <xf numFmtId="49" fontId="5" fillId="3" borderId="2" xfId="0" applyNumberFormat="1" applyFont="1" applyFill="1" applyBorder="1" applyAlignment="1" applyProtection="1">
      <alignment wrapText="1"/>
      <protection locked="0"/>
    </xf>
    <xf numFmtId="2" fontId="5" fillId="3" borderId="2" xfId="0" applyNumberFormat="1" applyFont="1" applyFill="1" applyBorder="1" applyAlignment="1" applyProtection="1">
      <alignment horizontal="center"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Protection="1"/>
    <xf numFmtId="164" fontId="5" fillId="0" borderId="2" xfId="0" applyNumberFormat="1" applyFont="1" applyBorder="1" applyAlignment="1" applyProtection="1">
      <alignment wrapText="1"/>
    </xf>
    <xf numFmtId="2" fontId="5" fillId="4" borderId="2" xfId="0" applyNumberFormat="1" applyFont="1" applyFill="1" applyBorder="1" applyAlignment="1" applyProtection="1">
      <alignment horizontal="center"/>
    </xf>
    <xf numFmtId="2" fontId="5" fillId="0" borderId="8" xfId="0" applyNumberFormat="1" applyFont="1" applyFill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left" vertical="top" wrapText="1"/>
    </xf>
    <xf numFmtId="2" fontId="5" fillId="0" borderId="2" xfId="0" applyNumberFormat="1" applyFont="1" applyBorder="1" applyAlignment="1" applyProtection="1">
      <alignment horizontal="center" vertical="top"/>
    </xf>
    <xf numFmtId="2" fontId="5" fillId="4" borderId="2" xfId="0" applyNumberFormat="1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horizontal="left" vertical="top"/>
    </xf>
    <xf numFmtId="2" fontId="5" fillId="4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/>
    <xf numFmtId="49" fontId="5" fillId="4" borderId="2" xfId="0" applyNumberFormat="1" applyFont="1" applyFill="1" applyBorder="1" applyAlignment="1" applyProtection="1">
      <alignment vertical="center"/>
      <protection locked="0"/>
    </xf>
    <xf numFmtId="49" fontId="5" fillId="4" borderId="2" xfId="0" applyNumberFormat="1" applyFont="1" applyFill="1" applyBorder="1" applyAlignment="1" applyProtection="1">
      <alignment horizontal="left" vertical="center" wrapText="1"/>
    </xf>
    <xf numFmtId="0" fontId="4" fillId="4" borderId="0" xfId="0" applyFont="1" applyFill="1" applyProtection="1"/>
    <xf numFmtId="49" fontId="5" fillId="4" borderId="2" xfId="0" applyNumberFormat="1" applyFont="1" applyFill="1" applyBorder="1" applyAlignment="1" applyProtection="1">
      <alignment vertical="top"/>
      <protection locked="0"/>
    </xf>
    <xf numFmtId="49" fontId="5" fillId="4" borderId="2" xfId="0" applyNumberFormat="1" applyFont="1" applyFill="1" applyBorder="1" applyAlignment="1" applyProtection="1">
      <alignment horizontal="left" vertical="top" wrapText="1"/>
    </xf>
    <xf numFmtId="0" fontId="4" fillId="4" borderId="0" xfId="0" applyFont="1" applyFill="1" applyAlignment="1" applyProtection="1">
      <alignment vertical="top"/>
    </xf>
    <xf numFmtId="49" fontId="7" fillId="0" borderId="2" xfId="0" applyNumberFormat="1" applyFont="1" applyBorder="1" applyAlignment="1" applyProtection="1">
      <alignment wrapText="1"/>
    </xf>
    <xf numFmtId="2" fontId="7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Protection="1"/>
    <xf numFmtId="49" fontId="5" fillId="0" borderId="0" xfId="0" applyNumberFormat="1" applyFont="1" applyProtection="1"/>
    <xf numFmtId="2" fontId="7" fillId="0" borderId="2" xfId="0" applyNumberFormat="1" applyFont="1" applyBorder="1" applyProtection="1"/>
    <xf numFmtId="2" fontId="5" fillId="0" borderId="0" xfId="0" applyNumberFormat="1" applyFont="1" applyProtection="1"/>
    <xf numFmtId="2" fontId="5" fillId="0" borderId="2" xfId="0" applyNumberFormat="1" applyFont="1" applyBorder="1" applyProtection="1"/>
    <xf numFmtId="2" fontId="5" fillId="0" borderId="2" xfId="0" applyNumberFormat="1" applyFont="1" applyBorder="1" applyAlignment="1" applyProtection="1">
      <alignment horizontal="right"/>
    </xf>
    <xf numFmtId="49" fontId="7" fillId="0" borderId="0" xfId="0" applyNumberFormat="1" applyFont="1" applyProtection="1"/>
    <xf numFmtId="2" fontId="7" fillId="0" borderId="0" xfId="0" applyNumberFormat="1" applyFont="1" applyProtection="1"/>
    <xf numFmtId="0" fontId="2" fillId="0" borderId="0" xfId="0" applyFont="1" applyBorder="1" applyProtection="1"/>
    <xf numFmtId="49" fontId="5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49" fontId="1" fillId="0" borderId="0" xfId="0" applyNumberFormat="1" applyFo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86250" y="11620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119649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562725" y="1828800"/>
          <a:ext cx="76200" cy="25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86250" y="11620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119649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562725" y="1828800"/>
          <a:ext cx="76200" cy="25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topLeftCell="A25" workbookViewId="0">
      <selection activeCell="A2" sqref="A2:XFD2"/>
    </sheetView>
  </sheetViews>
  <sheetFormatPr defaultColWidth="8.85546875" defaultRowHeight="12.75"/>
  <cols>
    <col min="1" max="1" width="4.7109375" style="1" customWidth="1"/>
    <col min="2" max="2" width="45.42578125" style="1" customWidth="1"/>
    <col min="3" max="3" width="13" style="1" customWidth="1"/>
    <col min="4" max="4" width="7.5703125" style="1" customWidth="1"/>
    <col min="5" max="5" width="11.7109375" style="1" customWidth="1"/>
    <col min="6" max="6" width="16" style="1" customWidth="1"/>
    <col min="7" max="7" width="11.140625" style="3" customWidth="1"/>
    <col min="8" max="8" width="12.85546875" style="3" customWidth="1"/>
    <col min="9" max="16384" width="8.85546875" style="3"/>
  </cols>
  <sheetData>
    <row r="1" spans="1:7">
      <c r="B1" s="1" t="s">
        <v>0</v>
      </c>
      <c r="E1" s="2"/>
      <c r="F1" s="2"/>
    </row>
    <row r="2" spans="1:7" ht="26.25" customHeight="1">
      <c r="A2" s="4" t="s">
        <v>1</v>
      </c>
      <c r="B2" s="4"/>
      <c r="C2" s="4"/>
      <c r="D2" s="4"/>
      <c r="E2" s="4"/>
      <c r="F2" s="4"/>
    </row>
    <row r="3" spans="1:7" ht="13.5">
      <c r="B3" s="5" t="s">
        <v>2</v>
      </c>
      <c r="C3" s="6" t="s">
        <v>3</v>
      </c>
      <c r="D3" s="7"/>
      <c r="E3" s="7"/>
      <c r="F3" s="8"/>
    </row>
    <row r="4" spans="1:7" ht="13.5">
      <c r="B4" s="5" t="s">
        <v>4</v>
      </c>
      <c r="C4" s="9">
        <v>9</v>
      </c>
      <c r="D4" s="10"/>
      <c r="E4" s="10"/>
      <c r="F4" s="11"/>
    </row>
    <row r="5" spans="1:7" ht="13.5">
      <c r="B5" s="12" t="s">
        <v>5</v>
      </c>
      <c r="C5" s="9">
        <v>18167.900000000001</v>
      </c>
      <c r="D5" s="10"/>
      <c r="E5" s="10"/>
      <c r="F5" s="11"/>
    </row>
    <row r="6" spans="1:7" ht="13.5">
      <c r="B6" s="12" t="s">
        <v>6</v>
      </c>
      <c r="C6" s="13">
        <v>2965.6</v>
      </c>
      <c r="D6" s="14"/>
      <c r="E6" s="15"/>
      <c r="F6" s="11"/>
    </row>
    <row r="7" spans="1:7" ht="13.5">
      <c r="B7" s="16" t="s">
        <v>7</v>
      </c>
      <c r="C7" s="17">
        <v>1783947.4</v>
      </c>
      <c r="D7" s="18"/>
      <c r="E7" s="19"/>
      <c r="F7" s="20"/>
    </row>
    <row r="8" spans="1:7" s="26" customFormat="1" ht="27">
      <c r="A8" s="1"/>
      <c r="B8" s="21" t="s">
        <v>8</v>
      </c>
      <c r="C8" s="22">
        <v>391099.77</v>
      </c>
      <c r="D8" s="23"/>
      <c r="E8" s="24"/>
      <c r="F8" s="20"/>
      <c r="G8" s="25"/>
    </row>
    <row r="9" spans="1:7" ht="13.5">
      <c r="B9" s="16" t="s">
        <v>9</v>
      </c>
      <c r="C9" s="27">
        <v>9</v>
      </c>
      <c r="D9" s="28"/>
      <c r="E9" s="28"/>
      <c r="F9" s="20"/>
    </row>
    <row r="10" spans="1:7">
      <c r="B10" s="29" t="s">
        <v>10</v>
      </c>
      <c r="C10" s="30">
        <v>9.5</v>
      </c>
      <c r="D10" s="31"/>
      <c r="E10" s="32"/>
    </row>
    <row r="11" spans="1:7">
      <c r="B11" s="29" t="s">
        <v>11</v>
      </c>
      <c r="C11" s="30">
        <v>85822</v>
      </c>
      <c r="D11" s="31"/>
      <c r="E11" s="32"/>
    </row>
    <row r="12" spans="1:7">
      <c r="B12" s="29" t="s">
        <v>12</v>
      </c>
      <c r="C12" s="33">
        <f>C5*C10*12</f>
        <v>2071140.6</v>
      </c>
      <c r="D12" s="31">
        <f>C12/12</f>
        <v>172595.05000000002</v>
      </c>
      <c r="E12" s="32"/>
    </row>
    <row r="13" spans="1:7">
      <c r="A13" s="34" t="s">
        <v>13</v>
      </c>
      <c r="B13" s="35" t="s">
        <v>14</v>
      </c>
      <c r="C13" s="36" t="s">
        <v>15</v>
      </c>
      <c r="D13" s="37" t="s">
        <v>16</v>
      </c>
      <c r="E13" s="38"/>
      <c r="F13" s="36" t="s">
        <v>17</v>
      </c>
    </row>
    <row r="14" spans="1:7" ht="38.25">
      <c r="A14" s="39"/>
      <c r="B14" s="40"/>
      <c r="C14" s="41"/>
      <c r="D14" s="42" t="s">
        <v>18</v>
      </c>
      <c r="E14" s="42" t="s">
        <v>19</v>
      </c>
      <c r="F14" s="41"/>
    </row>
    <row r="15" spans="1:7">
      <c r="A15" s="43" t="s">
        <v>20</v>
      </c>
      <c r="B15" s="44" t="s">
        <v>21</v>
      </c>
      <c r="C15" s="45">
        <f>D15*C5</f>
        <v>84299.055999999997</v>
      </c>
      <c r="D15" s="45">
        <v>4.6399999999999997</v>
      </c>
      <c r="E15" s="45">
        <f>C15*12</f>
        <v>1011588.672</v>
      </c>
      <c r="F15" s="45">
        <f>C15*12</f>
        <v>1011588.672</v>
      </c>
    </row>
    <row r="16" spans="1:7">
      <c r="A16" s="46" t="s">
        <v>22</v>
      </c>
      <c r="B16" s="47" t="s">
        <v>23</v>
      </c>
      <c r="C16" s="45">
        <f>D16*C5</f>
        <v>12172.493000000002</v>
      </c>
      <c r="D16" s="45">
        <v>0.67</v>
      </c>
      <c r="E16" s="45">
        <f>C16*12</f>
        <v>146069.91600000003</v>
      </c>
      <c r="F16" s="45">
        <f t="shared" ref="F16:F24" si="0">C16*12</f>
        <v>146069.91600000003</v>
      </c>
    </row>
    <row r="17" spans="1:6">
      <c r="A17" s="46" t="s">
        <v>24</v>
      </c>
      <c r="B17" s="47" t="s">
        <v>25</v>
      </c>
      <c r="C17" s="45">
        <v>2700</v>
      </c>
      <c r="D17" s="45">
        <f>C17/C5</f>
        <v>0.14861376383621661</v>
      </c>
      <c r="E17" s="45">
        <f>C17*12</f>
        <v>32400</v>
      </c>
      <c r="F17" s="45">
        <f t="shared" si="0"/>
        <v>32400</v>
      </c>
    </row>
    <row r="18" spans="1:6">
      <c r="A18" s="48" t="s">
        <v>26</v>
      </c>
      <c r="B18" s="32" t="s">
        <v>27</v>
      </c>
      <c r="C18" s="45">
        <f>E18/12</f>
        <v>789.66</v>
      </c>
      <c r="D18" s="45">
        <f>C18/C5</f>
        <v>4.3464572129965483E-2</v>
      </c>
      <c r="E18" s="49">
        <f>C9*87.74*12</f>
        <v>9475.92</v>
      </c>
      <c r="F18" s="45">
        <f t="shared" si="0"/>
        <v>9475.92</v>
      </c>
    </row>
    <row r="19" spans="1:6">
      <c r="A19" s="48" t="s">
        <v>28</v>
      </c>
      <c r="B19" s="50" t="s">
        <v>29</v>
      </c>
      <c r="C19" s="45">
        <f t="shared" ref="C19" si="1">E19/12</f>
        <v>172.99333333333331</v>
      </c>
      <c r="D19" s="45">
        <f>C19/C5</f>
        <v>9.5219223649036649E-3</v>
      </c>
      <c r="E19" s="45">
        <f>C6*0.7</f>
        <v>2075.9199999999996</v>
      </c>
      <c r="F19" s="45">
        <f t="shared" si="0"/>
        <v>2075.9199999999996</v>
      </c>
    </row>
    <row r="20" spans="1:6">
      <c r="A20" s="48" t="s">
        <v>30</v>
      </c>
      <c r="B20" s="50" t="s">
        <v>31</v>
      </c>
      <c r="C20" s="45">
        <f>E20/12</f>
        <v>296.56</v>
      </c>
      <c r="D20" s="45">
        <f>C20/C5</f>
        <v>1.6323295482691999E-2</v>
      </c>
      <c r="E20" s="45">
        <f>C6*1.2</f>
        <v>3558.72</v>
      </c>
      <c r="F20" s="45">
        <f t="shared" si="0"/>
        <v>3558.7200000000003</v>
      </c>
    </row>
    <row r="21" spans="1:6" s="55" customFormat="1" ht="25.5">
      <c r="A21" s="51" t="s">
        <v>32</v>
      </c>
      <c r="B21" s="52" t="s">
        <v>33</v>
      </c>
      <c r="C21" s="53">
        <f>C12*12%/12</f>
        <v>20711.405999999999</v>
      </c>
      <c r="D21" s="53">
        <f>C21/C5</f>
        <v>1.1399999999999999</v>
      </c>
      <c r="E21" s="54">
        <f>C12*12%</f>
        <v>248536.872</v>
      </c>
      <c r="F21" s="53">
        <f t="shared" si="0"/>
        <v>248536.87199999997</v>
      </c>
    </row>
    <row r="22" spans="1:6" ht="25.5">
      <c r="A22" s="48" t="s">
        <v>34</v>
      </c>
      <c r="B22" s="50" t="s">
        <v>35</v>
      </c>
      <c r="C22" s="45">
        <f>C12*0.9%/12</f>
        <v>1553.3554500000002</v>
      </c>
      <c r="D22" s="45">
        <f>C22/C5</f>
        <v>8.5500000000000007E-2</v>
      </c>
      <c r="E22" s="49">
        <f>C12*0.9%</f>
        <v>18640.265400000004</v>
      </c>
      <c r="F22" s="45">
        <f t="shared" si="0"/>
        <v>18640.265400000004</v>
      </c>
    </row>
    <row r="23" spans="1:6" s="56" customFormat="1">
      <c r="A23" s="48" t="s">
        <v>36</v>
      </c>
      <c r="B23" s="50" t="s">
        <v>37</v>
      </c>
      <c r="C23" s="45">
        <f>E23/12</f>
        <v>4314.8762500000003</v>
      </c>
      <c r="D23" s="45">
        <f>C23/C5</f>
        <v>0.23749999999999999</v>
      </c>
      <c r="E23" s="49">
        <f>C12*2.5%</f>
        <v>51778.515000000007</v>
      </c>
      <c r="F23" s="45">
        <f t="shared" si="0"/>
        <v>51778.514999999999</v>
      </c>
    </row>
    <row r="24" spans="1:6" s="61" customFormat="1">
      <c r="A24" s="57" t="s">
        <v>38</v>
      </c>
      <c r="B24" s="58" t="s">
        <v>39</v>
      </c>
      <c r="C24" s="59">
        <f>E24/12</f>
        <v>1486.6228333333331</v>
      </c>
      <c r="D24" s="59">
        <f>E24/C5/12</f>
        <v>8.1826894320935997E-2</v>
      </c>
      <c r="E24" s="60">
        <f>C7*1%</f>
        <v>17839.473999999998</v>
      </c>
      <c r="F24" s="45">
        <f t="shared" si="0"/>
        <v>17839.473999999998</v>
      </c>
    </row>
    <row r="25" spans="1:6" s="64" customFormat="1">
      <c r="A25" s="62"/>
      <c r="B25" s="31" t="s">
        <v>40</v>
      </c>
      <c r="C25" s="63">
        <f>SUM(C15:C24)</f>
        <v>128497.02286666667</v>
      </c>
      <c r="D25" s="63">
        <f>SUM(D15:D24)</f>
        <v>7.0727504481347134</v>
      </c>
      <c r="E25" s="63">
        <f>SUM(E15:E24)</f>
        <v>1541964.2743999995</v>
      </c>
      <c r="F25" s="63">
        <f>SUM(F15:F24)</f>
        <v>1541964.2743999995</v>
      </c>
    </row>
    <row r="26" spans="1:6" ht="25.5">
      <c r="A26" s="48"/>
      <c r="B26" s="65" t="s">
        <v>41</v>
      </c>
      <c r="C26" s="66">
        <f>(C10-D25)*C5</f>
        <v>44098.027133333344</v>
      </c>
      <c r="D26" s="66">
        <f>C26/C5</f>
        <v>2.4272495518652866</v>
      </c>
      <c r="E26" s="66"/>
      <c r="F26" s="66">
        <f>C26*12+C8</f>
        <v>920276.09560000012</v>
      </c>
    </row>
    <row r="27" spans="1:6">
      <c r="A27" s="67" t="s">
        <v>42</v>
      </c>
      <c r="B27" s="68" t="s">
        <v>43</v>
      </c>
      <c r="C27" s="69"/>
      <c r="D27" s="69"/>
      <c r="E27" s="70"/>
      <c r="F27" s="70"/>
    </row>
    <row r="28" spans="1:6">
      <c r="A28" s="71"/>
      <c r="B28" s="72"/>
      <c r="C28" s="73"/>
      <c r="D28" s="73"/>
      <c r="E28" s="74"/>
      <c r="F28" s="74"/>
    </row>
    <row r="29" spans="1:6" s="79" customFormat="1">
      <c r="A29" s="75" t="s">
        <v>44</v>
      </c>
      <c r="B29" s="76" t="s">
        <v>45</v>
      </c>
      <c r="C29" s="77">
        <f t="shared" ref="C29:C36" si="2">E29/12</f>
        <v>1875</v>
      </c>
      <c r="D29" s="77">
        <f>C29/C5</f>
        <v>0.10320400266403931</v>
      </c>
      <c r="E29" s="78">
        <f>2500*9</f>
        <v>22500</v>
      </c>
      <c r="F29" s="78"/>
    </row>
    <row r="30" spans="1:6">
      <c r="A30" s="48" t="s">
        <v>46</v>
      </c>
      <c r="B30" s="50" t="s">
        <v>47</v>
      </c>
      <c r="C30" s="45">
        <f t="shared" si="2"/>
        <v>4166.666666666667</v>
      </c>
      <c r="D30" s="45">
        <f>C30/C5</f>
        <v>0.22934222814230959</v>
      </c>
      <c r="E30" s="49">
        <v>50000</v>
      </c>
      <c r="F30" s="49"/>
    </row>
    <row r="31" spans="1:6">
      <c r="A31" s="48" t="s">
        <v>48</v>
      </c>
      <c r="B31" s="50" t="s">
        <v>49</v>
      </c>
      <c r="C31" s="45">
        <f t="shared" si="2"/>
        <v>8329.1666666666661</v>
      </c>
      <c r="D31" s="45">
        <f>C31/C5</f>
        <v>0.45845511405647682</v>
      </c>
      <c r="E31" s="49">
        <v>99950</v>
      </c>
      <c r="F31" s="49"/>
    </row>
    <row r="32" spans="1:6">
      <c r="A32" s="46" t="s">
        <v>50</v>
      </c>
      <c r="B32" s="80" t="s">
        <v>51</v>
      </c>
      <c r="C32" s="45">
        <f t="shared" si="2"/>
        <v>3583.3333333333335</v>
      </c>
      <c r="D32" s="45">
        <f>C32/C5</f>
        <v>0.19723431620238624</v>
      </c>
      <c r="E32" s="81">
        <v>43000</v>
      </c>
      <c r="F32" s="82"/>
    </row>
    <row r="33" spans="1:6">
      <c r="A33" s="47" t="s">
        <v>52</v>
      </c>
      <c r="B33" s="47" t="s">
        <v>53</v>
      </c>
      <c r="C33" s="45">
        <f t="shared" si="2"/>
        <v>1666.6666666666667</v>
      </c>
      <c r="D33" s="45">
        <f>C33/C5</f>
        <v>9.1736891256923844E-2</v>
      </c>
      <c r="E33" s="81">
        <v>20000</v>
      </c>
      <c r="F33" s="45"/>
    </row>
    <row r="34" spans="1:6">
      <c r="A34" s="47" t="s">
        <v>54</v>
      </c>
      <c r="B34" s="47" t="s">
        <v>55</v>
      </c>
      <c r="C34" s="45">
        <f t="shared" si="2"/>
        <v>1666.6666666666667</v>
      </c>
      <c r="D34" s="45">
        <f>C34/C5</f>
        <v>9.1736891256923844E-2</v>
      </c>
      <c r="E34" s="81">
        <v>20000</v>
      </c>
      <c r="F34" s="45"/>
    </row>
    <row r="35" spans="1:6" s="86" customFormat="1" ht="15" customHeight="1">
      <c r="A35" s="83" t="s">
        <v>56</v>
      </c>
      <c r="B35" s="83" t="s">
        <v>57</v>
      </c>
      <c r="C35" s="84">
        <f t="shared" si="2"/>
        <v>10500</v>
      </c>
      <c r="D35" s="84">
        <f>C35/C5</f>
        <v>0.5779424149186202</v>
      </c>
      <c r="E35" s="85">
        <f>14000*9</f>
        <v>126000</v>
      </c>
      <c r="F35" s="53"/>
    </row>
    <row r="36" spans="1:6">
      <c r="A36" s="47" t="s">
        <v>58</v>
      </c>
      <c r="B36" s="47" t="s">
        <v>59</v>
      </c>
      <c r="C36" s="59">
        <f t="shared" si="2"/>
        <v>12310.527499999998</v>
      </c>
      <c r="D36" s="59">
        <f>C36/C5</f>
        <v>0.6775977135497222</v>
      </c>
      <c r="E36" s="87">
        <v>147726.32999999999</v>
      </c>
      <c r="F36" s="59"/>
    </row>
    <row r="37" spans="1:6" s="26" customFormat="1">
      <c r="A37" s="57" t="s">
        <v>60</v>
      </c>
      <c r="B37" s="88" t="s">
        <v>61</v>
      </c>
      <c r="C37" s="89">
        <f>E37/12</f>
        <v>32591.647500000003</v>
      </c>
      <c r="D37" s="89">
        <f>C37/C10</f>
        <v>3430.6997368421057</v>
      </c>
      <c r="E37" s="89">
        <v>391099.77</v>
      </c>
      <c r="F37" s="90"/>
    </row>
    <row r="38" spans="1:6" s="93" customFormat="1">
      <c r="A38" s="91" t="s">
        <v>62</v>
      </c>
      <c r="B38" s="92" t="s">
        <v>63</v>
      </c>
      <c r="C38" s="87">
        <f>E38/12</f>
        <v>5000</v>
      </c>
      <c r="D38" s="87">
        <f>C38/C5</f>
        <v>0.27521067377077152</v>
      </c>
      <c r="E38" s="87">
        <v>60000</v>
      </c>
      <c r="F38" s="90"/>
    </row>
    <row r="39" spans="1:6" s="96" customFormat="1" ht="15" customHeight="1">
      <c r="A39" s="94" t="s">
        <v>64</v>
      </c>
      <c r="B39" s="95" t="s">
        <v>65</v>
      </c>
      <c r="C39" s="87">
        <f>E39/12</f>
        <v>15000</v>
      </c>
      <c r="D39" s="85">
        <f>C39/C5</f>
        <v>0.8256320213123145</v>
      </c>
      <c r="E39" s="85">
        <v>180000</v>
      </c>
      <c r="F39" s="90"/>
    </row>
    <row r="40" spans="1:6" s="96" customFormat="1" ht="15" customHeight="1">
      <c r="A40" s="94" t="s">
        <v>66</v>
      </c>
      <c r="B40" s="95" t="s">
        <v>67</v>
      </c>
      <c r="C40" s="87">
        <f>E40/12</f>
        <v>3083.3333333333335</v>
      </c>
      <c r="D40" s="85">
        <f>C40/C5</f>
        <v>0.16971324882530911</v>
      </c>
      <c r="E40" s="85">
        <v>37000</v>
      </c>
      <c r="F40" s="90"/>
    </row>
    <row r="41" spans="1:6" s="26" customFormat="1">
      <c r="A41" s="46"/>
      <c r="B41" s="97" t="s">
        <v>68</v>
      </c>
      <c r="C41" s="98">
        <f>SUM(C29:C36)</f>
        <v>44098.027499999997</v>
      </c>
      <c r="D41" s="98">
        <f>SUM(D29:D36)</f>
        <v>2.4272495720474021</v>
      </c>
      <c r="E41" s="98">
        <f>SUM(E29:E36)</f>
        <v>529176.32999999996</v>
      </c>
      <c r="F41" s="99"/>
    </row>
    <row r="42" spans="1:6">
      <c r="A42" s="46"/>
      <c r="B42" s="97" t="s">
        <v>69</v>
      </c>
      <c r="C42" s="63"/>
      <c r="D42" s="63">
        <f>SUM(D41+D25)</f>
        <v>9.5000000201821155</v>
      </c>
      <c r="E42" s="63"/>
      <c r="F42" s="63"/>
    </row>
    <row r="43" spans="1:6">
      <c r="A43" s="100"/>
      <c r="B43" s="97" t="s">
        <v>70</v>
      </c>
      <c r="C43" s="101"/>
      <c r="D43" s="102"/>
      <c r="E43" s="102"/>
      <c r="F43" s="102"/>
    </row>
    <row r="44" spans="1:6">
      <c r="A44" s="100"/>
      <c r="B44" s="46" t="s">
        <v>71</v>
      </c>
      <c r="C44" s="103">
        <f>450*12</f>
        <v>5400</v>
      </c>
      <c r="D44" s="102"/>
      <c r="E44" s="102"/>
      <c r="F44" s="102"/>
    </row>
    <row r="45" spans="1:6">
      <c r="A45" s="100"/>
      <c r="B45" s="47" t="s">
        <v>72</v>
      </c>
      <c r="C45" s="103">
        <f>450*12</f>
        <v>5400</v>
      </c>
      <c r="D45" s="102"/>
      <c r="E45" s="102"/>
      <c r="F45" s="102"/>
    </row>
    <row r="46" spans="1:6">
      <c r="A46" s="100"/>
      <c r="B46" s="97" t="s">
        <v>73</v>
      </c>
      <c r="C46" s="103"/>
      <c r="D46" s="102"/>
      <c r="E46" s="102"/>
      <c r="F46" s="102"/>
    </row>
    <row r="47" spans="1:6">
      <c r="A47" s="100"/>
      <c r="B47" s="47" t="s">
        <v>74</v>
      </c>
      <c r="C47" s="104">
        <v>12744</v>
      </c>
      <c r="D47" s="102"/>
      <c r="E47" s="102"/>
      <c r="F47" s="102"/>
    </row>
    <row r="48" spans="1:6">
      <c r="A48" s="100"/>
      <c r="B48" s="47" t="s">
        <v>75</v>
      </c>
      <c r="C48" s="103">
        <v>4800</v>
      </c>
      <c r="D48" s="102"/>
      <c r="E48" s="102"/>
      <c r="F48" s="102"/>
    </row>
    <row r="49" spans="1:6" s="64" customFormat="1">
      <c r="A49" s="105"/>
      <c r="B49" s="97" t="s">
        <v>76</v>
      </c>
      <c r="C49" s="101"/>
      <c r="D49" s="106"/>
      <c r="E49" s="106"/>
      <c r="F49" s="106"/>
    </row>
    <row r="50" spans="1:6">
      <c r="A50" s="100"/>
      <c r="B50" s="47" t="s">
        <v>77</v>
      </c>
      <c r="C50" s="103">
        <v>28861</v>
      </c>
      <c r="D50" s="102"/>
      <c r="E50" s="102"/>
      <c r="F50" s="102"/>
    </row>
    <row r="51" spans="1:6">
      <c r="A51" s="100"/>
      <c r="B51" s="47" t="s">
        <v>78</v>
      </c>
      <c r="C51" s="103">
        <v>40320</v>
      </c>
      <c r="D51" s="102"/>
      <c r="E51" s="102"/>
      <c r="F51" s="102"/>
    </row>
    <row r="52" spans="1:6">
      <c r="A52" s="100"/>
      <c r="B52" s="103" t="s">
        <v>79</v>
      </c>
      <c r="C52" s="101">
        <f>SUM(C43:C51)</f>
        <v>97525</v>
      </c>
      <c r="D52" s="102"/>
      <c r="E52" s="107"/>
      <c r="F52" s="3"/>
    </row>
    <row r="53" spans="1:6" ht="15" customHeight="1">
      <c r="A53" s="108" t="s">
        <v>80</v>
      </c>
      <c r="B53" s="108"/>
      <c r="C53" s="109"/>
      <c r="D53" s="108"/>
      <c r="E53" s="102"/>
      <c r="F53" s="102"/>
    </row>
    <row r="54" spans="1:6">
      <c r="A54" s="100"/>
      <c r="B54" s="100"/>
      <c r="C54" s="109"/>
      <c r="D54" s="102"/>
      <c r="E54" s="102"/>
      <c r="F54" s="102"/>
    </row>
    <row r="55" spans="1:6">
      <c r="A55" s="110"/>
      <c r="B55" s="110"/>
      <c r="C55" s="109"/>
      <c r="D55" s="109"/>
      <c r="E55" s="109"/>
      <c r="F55" s="109"/>
    </row>
    <row r="56" spans="1:6">
      <c r="A56" s="110"/>
      <c r="B56" s="110"/>
      <c r="C56" s="109"/>
      <c r="D56" s="109"/>
      <c r="E56" s="109"/>
      <c r="F56" s="109"/>
    </row>
    <row r="57" spans="1:6">
      <c r="A57" s="110"/>
      <c r="B57" s="110"/>
      <c r="C57" s="109"/>
      <c r="D57" s="109"/>
      <c r="E57" s="109"/>
      <c r="F57" s="109"/>
    </row>
    <row r="58" spans="1:6">
      <c r="A58" s="110"/>
      <c r="B58" s="110"/>
      <c r="C58" s="109"/>
      <c r="D58" s="109"/>
      <c r="E58" s="109"/>
      <c r="F58" s="109"/>
    </row>
    <row r="59" spans="1:6">
      <c r="A59" s="110"/>
      <c r="B59" s="110"/>
      <c r="C59" s="109"/>
      <c r="D59" s="109"/>
      <c r="E59" s="109"/>
      <c r="F59" s="109"/>
    </row>
    <row r="60" spans="1:6" s="25" customFormat="1">
      <c r="A60" s="110"/>
      <c r="B60" s="110"/>
      <c r="C60" s="109"/>
      <c r="D60" s="109"/>
      <c r="E60" s="109"/>
      <c r="F60" s="109"/>
    </row>
    <row r="61" spans="1:6" s="25" customFormat="1">
      <c r="A61" s="110"/>
      <c r="B61" s="110"/>
      <c r="C61" s="109"/>
      <c r="D61" s="109"/>
      <c r="E61" s="109"/>
      <c r="F61" s="109"/>
    </row>
    <row r="62" spans="1:6" s="25" customFormat="1">
      <c r="A62" s="110"/>
      <c r="B62" s="110"/>
      <c r="C62" s="109"/>
      <c r="D62" s="109"/>
      <c r="E62" s="109"/>
      <c r="F62" s="109"/>
    </row>
    <row r="63" spans="1:6" s="25" customFormat="1">
      <c r="A63" s="110"/>
      <c r="B63" s="110"/>
      <c r="C63" s="109"/>
      <c r="D63" s="109"/>
      <c r="E63" s="109"/>
      <c r="F63" s="109"/>
    </row>
    <row r="64" spans="1:6" s="25" customFormat="1">
      <c r="A64" s="110"/>
      <c r="B64" s="110"/>
      <c r="C64" s="109"/>
      <c r="D64" s="109"/>
      <c r="E64" s="109"/>
      <c r="F64" s="109"/>
    </row>
    <row r="65" spans="1:6" s="25" customFormat="1">
      <c r="A65" s="110"/>
      <c r="B65" s="110"/>
      <c r="C65" s="109"/>
      <c r="D65" s="109"/>
      <c r="E65" s="109"/>
      <c r="F65" s="109"/>
    </row>
    <row r="66" spans="1:6" s="25" customFormat="1">
      <c r="A66" s="1"/>
      <c r="B66" s="1"/>
      <c r="C66" s="109"/>
      <c r="D66" s="109"/>
      <c r="E66" s="109"/>
      <c r="F66" s="109"/>
    </row>
    <row r="67" spans="1:6" s="25" customFormat="1">
      <c r="A67" s="1"/>
      <c r="B67" s="1"/>
      <c r="C67" s="109"/>
      <c r="D67" s="109"/>
      <c r="E67" s="109"/>
      <c r="F67" s="109"/>
    </row>
    <row r="68" spans="1:6" s="25" customFormat="1">
      <c r="A68" s="1"/>
      <c r="B68" s="1"/>
      <c r="C68" s="109"/>
      <c r="D68" s="109"/>
      <c r="E68" s="109"/>
      <c r="F68" s="109"/>
    </row>
    <row r="69" spans="1:6" s="25" customFormat="1">
      <c r="A69" s="1"/>
      <c r="B69" s="1"/>
      <c r="C69" s="109"/>
      <c r="D69" s="109"/>
      <c r="E69" s="109"/>
      <c r="F69" s="109"/>
    </row>
    <row r="70" spans="1:6" s="25" customFormat="1">
      <c r="A70" s="1"/>
      <c r="B70" s="1"/>
      <c r="C70" s="109"/>
      <c r="D70" s="109"/>
      <c r="E70" s="109"/>
      <c r="F70" s="109"/>
    </row>
    <row r="71" spans="1:6" s="25" customFormat="1">
      <c r="A71" s="1"/>
      <c r="B71" s="1"/>
      <c r="C71" s="109"/>
      <c r="D71" s="109"/>
      <c r="E71" s="109"/>
      <c r="F71" s="109"/>
    </row>
    <row r="72" spans="1:6" s="25" customFormat="1">
      <c r="A72" s="1"/>
      <c r="B72" s="1"/>
      <c r="C72" s="109"/>
      <c r="D72" s="109"/>
      <c r="E72" s="109"/>
      <c r="F72" s="109"/>
    </row>
    <row r="73" spans="1:6" s="25" customFormat="1">
      <c r="A73" s="1"/>
      <c r="B73" s="1"/>
      <c r="C73" s="109"/>
      <c r="D73" s="109"/>
      <c r="E73" s="109"/>
      <c r="F73" s="109"/>
    </row>
    <row r="74" spans="1:6" s="25" customFormat="1">
      <c r="A74" s="1"/>
      <c r="B74" s="1"/>
      <c r="C74" s="109"/>
      <c r="D74" s="109"/>
      <c r="E74" s="109"/>
      <c r="F74" s="109"/>
    </row>
    <row r="75" spans="1:6" s="25" customFormat="1">
      <c r="A75" s="1"/>
      <c r="B75" s="1"/>
      <c r="C75" s="109"/>
      <c r="D75" s="109"/>
      <c r="E75" s="109"/>
      <c r="F75" s="109"/>
    </row>
    <row r="76" spans="1:6" s="25" customFormat="1">
      <c r="A76" s="1"/>
      <c r="B76" s="1"/>
      <c r="C76" s="109"/>
      <c r="D76" s="109"/>
      <c r="E76" s="109"/>
      <c r="F76" s="109"/>
    </row>
    <row r="77" spans="1:6" s="25" customFormat="1">
      <c r="A77" s="1"/>
      <c r="B77" s="1"/>
      <c r="C77" s="109"/>
      <c r="D77" s="109"/>
      <c r="E77" s="109"/>
      <c r="F77" s="109"/>
    </row>
    <row r="78" spans="1:6" s="25" customFormat="1">
      <c r="A78" s="1"/>
      <c r="B78" s="1"/>
      <c r="C78" s="109"/>
      <c r="D78" s="109"/>
      <c r="E78" s="109"/>
      <c r="F78" s="109"/>
    </row>
    <row r="79" spans="1:6" s="25" customFormat="1">
      <c r="A79" s="1"/>
      <c r="B79" s="1"/>
      <c r="C79" s="109"/>
      <c r="D79" s="109"/>
      <c r="E79" s="109"/>
      <c r="F79" s="109"/>
    </row>
    <row r="80" spans="1:6" s="25" customFormat="1">
      <c r="A80" s="1"/>
      <c r="B80" s="1"/>
      <c r="C80" s="109"/>
      <c r="D80" s="109"/>
      <c r="E80" s="109"/>
      <c r="F80" s="109"/>
    </row>
    <row r="81" spans="1:6" s="25" customFormat="1">
      <c r="A81" s="1"/>
      <c r="B81" s="1"/>
      <c r="C81" s="109"/>
      <c r="D81" s="109"/>
      <c r="E81" s="109"/>
      <c r="F81" s="109"/>
    </row>
    <row r="82" spans="1:6" s="25" customFormat="1">
      <c r="A82" s="1"/>
      <c r="B82" s="1"/>
      <c r="C82" s="109"/>
      <c r="D82" s="109"/>
      <c r="E82" s="109"/>
      <c r="F82" s="109"/>
    </row>
    <row r="83" spans="1:6" s="25" customFormat="1">
      <c r="A83" s="1"/>
      <c r="B83" s="1"/>
      <c r="C83" s="109"/>
      <c r="D83" s="109"/>
      <c r="E83" s="109"/>
      <c r="F83" s="109"/>
    </row>
    <row r="84" spans="1:6" s="25" customFormat="1">
      <c r="A84" s="1"/>
      <c r="B84" s="1"/>
      <c r="C84" s="109"/>
      <c r="D84" s="109"/>
      <c r="E84" s="109"/>
      <c r="F84" s="109"/>
    </row>
    <row r="85" spans="1:6" s="25" customFormat="1">
      <c r="A85" s="1"/>
      <c r="B85" s="1"/>
      <c r="C85" s="109"/>
      <c r="D85" s="109"/>
      <c r="E85" s="109"/>
      <c r="F85" s="109"/>
    </row>
    <row r="86" spans="1:6" s="25" customFormat="1">
      <c r="A86" s="1"/>
      <c r="B86" s="1"/>
      <c r="C86" s="109"/>
      <c r="D86" s="109"/>
      <c r="E86" s="109"/>
      <c r="F86" s="109"/>
    </row>
    <row r="87" spans="1:6" s="25" customFormat="1">
      <c r="A87" s="1"/>
      <c r="B87" s="1"/>
      <c r="C87" s="109"/>
      <c r="D87" s="109"/>
      <c r="E87" s="109"/>
      <c r="F87" s="109"/>
    </row>
    <row r="88" spans="1:6" s="25" customFormat="1">
      <c r="A88" s="1"/>
      <c r="B88" s="1"/>
      <c r="C88" s="109"/>
      <c r="D88" s="109"/>
      <c r="E88" s="109"/>
      <c r="F88" s="109"/>
    </row>
    <row r="89" spans="1:6" s="25" customFormat="1">
      <c r="A89" s="1"/>
      <c r="B89" s="1"/>
      <c r="C89" s="109"/>
      <c r="D89" s="109"/>
      <c r="E89" s="109"/>
      <c r="F89" s="109"/>
    </row>
    <row r="90" spans="1:6" s="25" customFormat="1">
      <c r="A90" s="1"/>
      <c r="B90" s="1"/>
      <c r="C90" s="109"/>
      <c r="D90" s="109"/>
      <c r="E90" s="109"/>
      <c r="F90" s="109"/>
    </row>
    <row r="91" spans="1:6" s="25" customFormat="1">
      <c r="A91" s="1"/>
      <c r="B91" s="1"/>
      <c r="C91" s="109"/>
      <c r="D91" s="109"/>
      <c r="E91" s="109"/>
      <c r="F91" s="109"/>
    </row>
    <row r="92" spans="1:6" s="25" customFormat="1">
      <c r="A92" s="1"/>
      <c r="B92" s="1"/>
      <c r="C92" s="109"/>
      <c r="D92" s="109"/>
      <c r="E92" s="109"/>
      <c r="F92" s="109"/>
    </row>
    <row r="93" spans="1:6" s="25" customFormat="1">
      <c r="A93" s="1"/>
      <c r="B93" s="1"/>
      <c r="C93" s="109"/>
      <c r="D93" s="109"/>
      <c r="E93" s="109"/>
      <c r="F93" s="109"/>
    </row>
    <row r="94" spans="1:6" s="25" customFormat="1">
      <c r="A94" s="1"/>
      <c r="B94" s="1"/>
      <c r="C94" s="109"/>
      <c r="D94" s="109"/>
      <c r="E94" s="109"/>
      <c r="F94" s="109"/>
    </row>
    <row r="95" spans="1:6" s="25" customFormat="1">
      <c r="A95" s="1"/>
      <c r="B95" s="1"/>
      <c r="C95" s="109"/>
      <c r="D95" s="109"/>
      <c r="E95" s="109"/>
      <c r="F95" s="109"/>
    </row>
    <row r="96" spans="1:6" s="25" customFormat="1">
      <c r="A96" s="1"/>
      <c r="B96" s="1"/>
      <c r="C96" s="109"/>
      <c r="D96" s="109"/>
      <c r="E96" s="109"/>
      <c r="F96" s="109"/>
    </row>
    <row r="97" spans="1:6" s="25" customFormat="1">
      <c r="A97" s="1"/>
      <c r="B97" s="1"/>
      <c r="C97" s="1"/>
      <c r="D97" s="109"/>
      <c r="E97" s="109"/>
      <c r="F97" s="109"/>
    </row>
    <row r="98" spans="1:6" s="25" customFormat="1">
      <c r="A98" s="1"/>
      <c r="B98" s="1"/>
      <c r="C98" s="1"/>
      <c r="D98" s="109"/>
      <c r="E98" s="109"/>
      <c r="F98" s="109"/>
    </row>
    <row r="99" spans="1:6" s="25" customFormat="1">
      <c r="A99" s="1"/>
      <c r="B99" s="1"/>
      <c r="C99" s="1"/>
      <c r="D99" s="109"/>
      <c r="E99" s="109"/>
      <c r="F99" s="109"/>
    </row>
    <row r="100" spans="1:6" s="25" customFormat="1">
      <c r="A100" s="1"/>
      <c r="B100" s="1"/>
      <c r="C100" s="1"/>
      <c r="D100" s="109"/>
      <c r="E100" s="109"/>
      <c r="F100" s="109"/>
    </row>
    <row r="101" spans="1:6" s="25" customFormat="1">
      <c r="A101" s="1"/>
      <c r="B101" s="1"/>
      <c r="C101" s="1"/>
      <c r="D101" s="109"/>
      <c r="E101" s="109"/>
      <c r="F101" s="109"/>
    </row>
  </sheetData>
  <mergeCells count="17">
    <mergeCell ref="F27:F28"/>
    <mergeCell ref="A13:A14"/>
    <mergeCell ref="B13:B14"/>
    <mergeCell ref="C13:C14"/>
    <mergeCell ref="D13:E13"/>
    <mergeCell ref="F13:F14"/>
    <mergeCell ref="A27:A28"/>
    <mergeCell ref="B27:B28"/>
    <mergeCell ref="C27:C28"/>
    <mergeCell ref="D27:D28"/>
    <mergeCell ref="E27:E28"/>
    <mergeCell ref="E1:F1"/>
    <mergeCell ref="A2:F2"/>
    <mergeCell ref="C3:E3"/>
    <mergeCell ref="C4:E4"/>
    <mergeCell ref="C5:E5"/>
    <mergeCell ref="C8:E8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2020-05-14T04:17:47Z</dcterms:modified>
</cp:coreProperties>
</file>