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F47" i="76"/>
  <c r="C11" l="1"/>
  <c r="E26"/>
  <c r="D26" s="1"/>
  <c r="E22"/>
  <c r="E21"/>
  <c r="C18"/>
  <c r="C26" l="1"/>
  <c r="F26" s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19" i="76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E25" i="76" l="1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E17" i="73"/>
  <c r="C21" i="76"/>
  <c r="C22"/>
  <c r="C22" i="75"/>
  <c r="D12" i="76"/>
  <c r="E17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F25" i="76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D21" i="76"/>
  <c r="F21"/>
  <c r="F27" s="1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D27" i="76" l="1"/>
  <c r="C30" s="1"/>
  <c r="F30" s="1"/>
  <c r="D48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<sst xmlns="http://schemas.openxmlformats.org/spreadsheetml/2006/main" count="598" uniqueCount="153">
  <si>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</si>
  <si>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</si>
  <si>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</si>
  <si>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</si>
  <si>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</si>
  <si>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</si>
  <si>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</si>
  <si>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</si>
  <si>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</si>
  <si>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</si>
  <si>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</si>
  <si>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</si>
  <si>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</si>
  <si>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</si>
  <si>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</si>
  <si>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</si>
  <si>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</si>
  <si>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</si>
  <si>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</si>
  <si>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</si>
  <si>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</si>
  <si>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</si>
  <si>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</si>
  <si>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</si>
  <si>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</si>
  <si>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</si>
  <si>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</si>
  <si>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</si>
  <si>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</si>
  <si>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</si>
  <si>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</si>
  <si>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</si>
  <si>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</si>
  <si>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</si>
  <si>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</si>
  <si>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</si>
  <si>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</si>
  <si>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</si>
  <si>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</si>
  <si>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</si>
  <si>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</si>
  <si>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</si>
  <si>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</si>
  <si>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</si>
  <si>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</si>
  <si>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</si>
  <si>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</si>
  <si>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</si>
  <si>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</si>
  <si>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</si>
  <si>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</si>
  <si>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</si>
  <si>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</si>
  <si>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</si>
  <si>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</si>
  <si>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</si>
  <si>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</si>
  <si>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</si>
  <si>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</si>
  <si>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</si>
  <si>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</si>
  <si>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</si>
  <si>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</si>
  <si>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</si>
  <si>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</si>
  <si>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</si>
  <si>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</si>
  <si>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</si>
  <si>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</si>
  <si>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</si>
  <si>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</si>
  <si>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</si>
  <si>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</si>
  <si>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</si>
  <si>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</si>
  <si>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</si>
  <si>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</si>
  <si>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</si>
  <si>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</si>
  <si>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</si>
  <si>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</si>
  <si>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</si>
  <si>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</si>
  <si>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</si>
  <si>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</si>
  <si>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</si>
  <si>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</si>
  <si>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</si>
  <si>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</si>
  <si>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</si>
  <si>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</si>
  <si>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</si>
  <si>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</si>
  <si>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</si>
  <si>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</si>
  <si>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</si>
  <si>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</si>
  <si>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</si>
  <si>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</si>
  <si>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</si>
  <si>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</si>
  <si>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</si>
  <si>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</si>
  <si>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</si>
  <si>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</si>
  <si>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</si>
  <si>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</si>
  <si>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</si>
  <si>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</si>
  <si>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</si>
  <si>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</si>
  <si>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</si>
  <si>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</si>
  <si>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</si>
  <si>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</si>
  <si>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</si>
  <si>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</si>
  <si>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</si>
  <si>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</si>
  <si>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</si>
  <si>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</si>
  <si>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</si>
  <si>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</si>
  <si>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</si>
  <si>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</si>
  <si>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</si>
  <si>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</si>
  <si>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</si>
  <si>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</si>
  <si>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Начальник ПТО______________/Шабалина Д.В.</t>
  </si>
  <si>
    <t>Рекомендуемый тариф</t>
  </si>
  <si>
    <t>Продвижение</t>
  </si>
  <si>
    <t>Итого текущего ремонта</t>
  </si>
  <si>
    <t>2.9.</t>
  </si>
  <si>
    <t>3.0.</t>
  </si>
  <si>
    <t>3.1.</t>
  </si>
  <si>
    <t>3.2.</t>
  </si>
  <si>
    <t>АО "Компания ТрансТелеком"</t>
  </si>
  <si>
    <t>3850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</si>
  <si>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</si>
  <si>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3.3.</t>
  </si>
  <si>
    <t>Ремонт отмостки</t>
  </si>
  <si>
    <t>3.4.</t>
  </si>
  <si>
    <t>3.5.</t>
  </si>
  <si>
    <t>3.6.</t>
  </si>
  <si>
    <t>Ремон кровли пот заявкам 50 кв.м.</t>
  </si>
  <si>
    <t xml:space="preserve">План работ и услуг по содержанию и ремонту общего имущества МКД на 2020 год по адресу: ул.Шукшина. 18                                                                 </t>
  </si>
  <si>
    <t>Теплоизоляция в подвале дома</t>
  </si>
  <si>
    <t>Промывка,опресовка ОС</t>
  </si>
  <si>
    <t>Ремонт межпанельных швов 20 м/п</t>
  </si>
  <si>
    <t>Ремонт внутридворовой дороги (асфальтирование) ямочный</t>
  </si>
  <si>
    <t>Очистка подвального помещения</t>
  </si>
  <si>
    <r>
      <t xml:space="preserve"> </t>
    </r>
    <r>
      <rPr>
        <b/>
        <i/>
        <sz val="11"/>
        <rFont val="Times New Roman"/>
        <family val="1"/>
        <charset val="204"/>
      </rPr>
      <t xml:space="preserve">Текущий ремонт  общего имущества МКД </t>
    </r>
  </si>
</sst>
</file>

<file path=xl/styles.xml><?xml version="1.0" encoding="utf-8"?>
<styleSheet xmlns="http://schemas.openxmlformats.org/spreadsheetml/2006/main">
  <numFmts count="1">
    <numFmt numFmtId="164" formatCode="000000"/>
  </numFmts>
  <fonts count="38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29" fillId="0" borderId="0" xfId="0" applyFont="1" applyProtection="1"/>
    <xf numFmtId="0" fontId="30" fillId="0" borderId="0" xfId="0" applyFont="1" applyProtection="1"/>
    <xf numFmtId="0" fontId="29" fillId="0" borderId="0" xfId="0" applyFont="1" applyAlignment="1" applyProtection="1">
      <alignment vertical="center"/>
    </xf>
    <xf numFmtId="0" fontId="31" fillId="0" borderId="0" xfId="0" applyFont="1" applyProtection="1"/>
    <xf numFmtId="0" fontId="32" fillId="0" borderId="0" xfId="0" applyFont="1" applyProtection="1"/>
    <xf numFmtId="0" fontId="32" fillId="0" borderId="0" xfId="0" applyFont="1" applyBorder="1" applyProtection="1"/>
    <xf numFmtId="2" fontId="32" fillId="0" borderId="0" xfId="0" applyNumberFormat="1" applyFont="1" applyProtection="1"/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5" fillId="0" borderId="7" xfId="0" applyFont="1" applyBorder="1" applyAlignment="1" applyProtection="1"/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center" wrapText="1"/>
    </xf>
    <xf numFmtId="0" fontId="17" fillId="0" borderId="0" xfId="0" applyFont="1" applyAlignment="1" applyProtection="1">
      <alignment horizontal="center"/>
    </xf>
    <xf numFmtId="0" fontId="33" fillId="0" borderId="0" xfId="0" applyFont="1" applyAlignment="1" applyProtection="1">
      <alignment horizontal="center"/>
    </xf>
    <xf numFmtId="49" fontId="17" fillId="0" borderId="2" xfId="0" applyNumberFormat="1" applyFont="1" applyBorder="1" applyAlignment="1" applyProtection="1">
      <alignment readingOrder="1"/>
    </xf>
    <xf numFmtId="0" fontId="17" fillId="0" borderId="1" xfId="0" applyFont="1" applyBorder="1" applyAlignment="1" applyProtection="1">
      <alignment readingOrder="1"/>
    </xf>
    <xf numFmtId="0" fontId="17" fillId="0" borderId="1" xfId="0" applyFont="1" applyBorder="1" applyAlignment="1" applyProtection="1">
      <alignment horizontal="left" readingOrder="1"/>
    </xf>
    <xf numFmtId="49" fontId="17" fillId="0" borderId="1" xfId="0" applyNumberFormat="1" applyFont="1" applyBorder="1" applyAlignment="1" applyProtection="1">
      <alignment readingOrder="1"/>
    </xf>
    <xf numFmtId="0" fontId="17" fillId="0" borderId="3" xfId="0" applyFont="1" applyBorder="1" applyAlignment="1" applyProtection="1">
      <alignment horizontal="left" readingOrder="1"/>
    </xf>
    <xf numFmtId="0" fontId="5" fillId="0" borderId="7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1" fontId="17" fillId="0" borderId="1" xfId="0" applyNumberFormat="1" applyFont="1" applyBorder="1" applyAlignment="1" applyProtection="1">
      <alignment horizontal="left" vertical="center"/>
    </xf>
    <xf numFmtId="2" fontId="17" fillId="0" borderId="1" xfId="0" applyNumberFormat="1" applyFont="1" applyBorder="1" applyAlignment="1" applyProtection="1">
      <alignment horizontal="left" vertical="center"/>
    </xf>
    <xf numFmtId="0" fontId="34" fillId="0" borderId="1" xfId="0" applyFont="1" applyFill="1" applyBorder="1" applyProtection="1"/>
    <xf numFmtId="2" fontId="5" fillId="0" borderId="1" xfId="0" applyNumberFormat="1" applyFont="1" applyBorder="1" applyAlignment="1" applyProtection="1">
      <alignment horizontal="left"/>
    </xf>
    <xf numFmtId="0" fontId="15" fillId="0" borderId="1" xfId="0" applyFont="1" applyBorder="1" applyProtection="1"/>
    <xf numFmtId="0" fontId="5" fillId="0" borderId="1" xfId="0" applyFont="1" applyBorder="1" applyProtection="1"/>
    <xf numFmtId="0" fontId="15" fillId="0" borderId="1" xfId="0" applyFont="1" applyBorder="1" applyAlignment="1" applyProtection="1">
      <alignment horizontal="left"/>
    </xf>
    <xf numFmtId="49" fontId="33" fillId="0" borderId="1" xfId="0" applyNumberFormat="1" applyFont="1" applyBorder="1" applyAlignment="1" applyProtection="1">
      <alignment horizontal="center"/>
    </xf>
    <xf numFmtId="0" fontId="34" fillId="0" borderId="1" xfId="0" applyFont="1" applyBorder="1" applyAlignment="1" applyProtection="1">
      <alignment horizontal="center"/>
    </xf>
    <xf numFmtId="49" fontId="33" fillId="0" borderId="2" xfId="0" applyNumberFormat="1" applyFont="1" applyBorder="1" applyAlignment="1" applyProtection="1">
      <alignment horizontal="center"/>
    </xf>
    <xf numFmtId="0" fontId="34" fillId="0" borderId="9" xfId="0" applyFont="1" applyBorder="1" applyAlignment="1" applyProtection="1">
      <alignment horizontal="center"/>
    </xf>
    <xf numFmtId="0" fontId="34" fillId="0" borderId="7" xfId="0" applyFont="1" applyBorder="1" applyAlignment="1" applyProtection="1">
      <alignment horizontal="center"/>
    </xf>
    <xf numFmtId="49" fontId="33" fillId="0" borderId="5" xfId="0" applyNumberFormat="1" applyFont="1" applyBorder="1" applyAlignment="1" applyProtection="1">
      <alignment horizontal="center" vertical="center"/>
    </xf>
    <xf numFmtId="49" fontId="17" fillId="0" borderId="5" xfId="0" applyNumberFormat="1" applyFont="1" applyBorder="1" applyAlignment="1" applyProtection="1">
      <alignment horizontal="center" vertical="center" wrapText="1" readingOrder="1"/>
    </xf>
    <xf numFmtId="0" fontId="35" fillId="0" borderId="5" xfId="0" applyFont="1" applyBorder="1" applyAlignment="1" applyProtection="1">
      <alignment horizontal="center" vertical="center" wrapText="1" readingOrder="1"/>
    </xf>
    <xf numFmtId="0" fontId="35" fillId="0" borderId="3" xfId="0" applyFont="1" applyBorder="1" applyAlignment="1" applyProtection="1">
      <alignment horizontal="center" vertical="center" wrapText="1" readingOrder="1"/>
    </xf>
    <xf numFmtId="0" fontId="35" fillId="0" borderId="6" xfId="0" applyFont="1" applyBorder="1" applyAlignment="1" applyProtection="1">
      <alignment horizontal="center" vertical="center" wrapText="1" readingOrder="1"/>
    </xf>
    <xf numFmtId="0" fontId="0" fillId="0" borderId="0" xfId="0" applyFont="1" applyProtection="1"/>
    <xf numFmtId="49" fontId="33" fillId="0" borderId="8" xfId="0" applyNumberFormat="1" applyFont="1" applyBorder="1" applyAlignment="1" applyProtection="1">
      <alignment horizontal="center" vertical="center"/>
    </xf>
    <xf numFmtId="49" fontId="17" fillId="0" borderId="8" xfId="0" applyNumberFormat="1" applyFont="1" applyBorder="1" applyAlignment="1" applyProtection="1">
      <alignment horizontal="center" vertical="center" wrapText="1" readingOrder="1"/>
    </xf>
    <xf numFmtId="0" fontId="35" fillId="0" borderId="8" xfId="0" applyFont="1" applyBorder="1" applyAlignment="1" applyProtection="1">
      <alignment horizontal="center" vertical="center" wrapText="1" readingOrder="1"/>
    </xf>
    <xf numFmtId="0" fontId="35" fillId="0" borderId="5" xfId="0" applyFont="1" applyBorder="1" applyAlignment="1" applyProtection="1">
      <alignment horizontal="center" vertical="center" wrapText="1" readingOrder="1"/>
    </xf>
    <xf numFmtId="49" fontId="34" fillId="0" borderId="3" xfId="0" applyNumberFormat="1" applyFont="1" applyBorder="1" applyProtection="1"/>
    <xf numFmtId="0" fontId="34" fillId="0" borderId="1" xfId="0" applyNumberFormat="1" applyFont="1" applyBorder="1" applyAlignment="1" applyProtection="1">
      <alignment wrapText="1"/>
    </xf>
    <xf numFmtId="2" fontId="34" fillId="0" borderId="1" xfId="0" applyNumberFormat="1" applyFont="1" applyBorder="1" applyAlignment="1" applyProtection="1">
      <alignment horizontal="center"/>
    </xf>
    <xf numFmtId="49" fontId="34" fillId="0" borderId="1" xfId="0" applyNumberFormat="1" applyFont="1" applyBorder="1" applyProtection="1"/>
    <xf numFmtId="49" fontId="34" fillId="0" borderId="1" xfId="0" applyNumberFormat="1" applyFont="1" applyBorder="1" applyAlignment="1" applyProtection="1">
      <alignment wrapText="1"/>
    </xf>
    <xf numFmtId="49" fontId="34" fillId="0" borderId="1" xfId="0" applyNumberFormat="1" applyFont="1" applyBorder="1" applyProtection="1">
      <protection locked="0"/>
    </xf>
    <xf numFmtId="2" fontId="34" fillId="0" borderId="1" xfId="0" applyNumberFormat="1" applyFont="1" applyBorder="1" applyAlignment="1" applyProtection="1">
      <alignment horizontal="center"/>
      <protection locked="0"/>
    </xf>
    <xf numFmtId="49" fontId="34" fillId="0" borderId="1" xfId="0" applyNumberFormat="1" applyFont="1" applyBorder="1" applyAlignment="1" applyProtection="1">
      <alignment wrapText="1"/>
      <protection locked="0"/>
    </xf>
    <xf numFmtId="49" fontId="34" fillId="0" borderId="1" xfId="0" applyNumberFormat="1" applyFont="1" applyBorder="1" applyAlignment="1" applyProtection="1">
      <alignment vertical="center"/>
      <protection locked="0"/>
    </xf>
    <xf numFmtId="49" fontId="34" fillId="0" borderId="1" xfId="0" applyNumberFormat="1" applyFont="1" applyBorder="1" applyAlignment="1" applyProtection="1">
      <alignment vertical="center" wrapText="1"/>
      <protection locked="0"/>
    </xf>
    <xf numFmtId="2" fontId="34" fillId="0" borderId="1" xfId="0" applyNumberFormat="1" applyFont="1" applyBorder="1" applyAlignment="1" applyProtection="1">
      <alignment horizontal="center" vertical="center"/>
    </xf>
    <xf numFmtId="2" fontId="34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49" fontId="33" fillId="0" borderId="1" xfId="0" applyNumberFormat="1" applyFont="1" applyBorder="1" applyProtection="1">
      <protection locked="0"/>
    </xf>
    <xf numFmtId="2" fontId="33" fillId="0" borderId="1" xfId="0" applyNumberFormat="1" applyFont="1" applyBorder="1" applyAlignment="1" applyProtection="1">
      <alignment horizontal="center"/>
    </xf>
    <xf numFmtId="49" fontId="33" fillId="3" borderId="1" xfId="0" applyNumberFormat="1" applyFont="1" applyFill="1" applyBorder="1" applyAlignment="1" applyProtection="1">
      <alignment wrapText="1"/>
      <protection locked="0"/>
    </xf>
    <xf numFmtId="2" fontId="33" fillId="3" borderId="1" xfId="0" applyNumberFormat="1" applyFont="1" applyFill="1" applyBorder="1" applyAlignment="1" applyProtection="1">
      <alignment horizontal="center"/>
    </xf>
    <xf numFmtId="49" fontId="33" fillId="0" borderId="5" xfId="0" applyNumberFormat="1" applyFont="1" applyBorder="1" applyAlignment="1" applyProtection="1">
      <alignment horizontal="center"/>
      <protection locked="0"/>
    </xf>
    <xf numFmtId="49" fontId="34" fillId="0" borderId="5" xfId="0" applyNumberFormat="1" applyFont="1" applyBorder="1" applyAlignment="1" applyProtection="1">
      <alignment horizontal="center" vertical="center" wrapText="1"/>
      <protection locked="0"/>
    </xf>
    <xf numFmtId="2" fontId="34" fillId="0" borderId="5" xfId="0" applyNumberFormat="1" applyFont="1" applyBorder="1" applyAlignment="1" applyProtection="1">
      <alignment horizontal="center"/>
    </xf>
    <xf numFmtId="2" fontId="34" fillId="0" borderId="5" xfId="0" applyNumberFormat="1" applyFont="1" applyBorder="1" applyAlignment="1" applyProtection="1">
      <alignment horizontal="center"/>
      <protection locked="0"/>
    </xf>
    <xf numFmtId="49" fontId="33" fillId="0" borderId="8" xfId="0" applyNumberFormat="1" applyFont="1" applyBorder="1" applyAlignment="1" applyProtection="1">
      <alignment horizontal="center"/>
      <protection locked="0"/>
    </xf>
    <xf numFmtId="49" fontId="34" fillId="0" borderId="8" xfId="0" applyNumberFormat="1" applyFont="1" applyBorder="1" applyAlignment="1" applyProtection="1">
      <alignment horizontal="center" vertical="center" wrapText="1"/>
      <protection locked="0"/>
    </xf>
    <xf numFmtId="2" fontId="34" fillId="0" borderId="8" xfId="0" applyNumberFormat="1" applyFont="1" applyBorder="1" applyAlignment="1" applyProtection="1">
      <alignment horizontal="center"/>
    </xf>
    <xf numFmtId="2" fontId="34" fillId="0" borderId="8" xfId="0" applyNumberFormat="1" applyFont="1" applyBorder="1" applyAlignment="1" applyProtection="1">
      <alignment horizontal="center"/>
      <protection locked="0"/>
    </xf>
    <xf numFmtId="164" fontId="34" fillId="0" borderId="1" xfId="0" applyNumberFormat="1" applyFont="1" applyBorder="1" applyAlignment="1" applyProtection="1">
      <alignment wrapText="1"/>
    </xf>
    <xf numFmtId="2" fontId="33" fillId="0" borderId="1" xfId="0" applyNumberFormat="1" applyFont="1" applyFill="1" applyBorder="1" applyAlignment="1" applyProtection="1">
      <alignment horizontal="center"/>
    </xf>
    <xf numFmtId="2" fontId="33" fillId="2" borderId="1" xfId="0" applyNumberFormat="1" applyFont="1" applyFill="1" applyBorder="1" applyAlignment="1" applyProtection="1">
      <alignment horizontal="center"/>
    </xf>
    <xf numFmtId="2" fontId="34" fillId="0" borderId="4" xfId="0" applyNumberFormat="1" applyFont="1" applyFill="1" applyBorder="1" applyAlignment="1" applyProtection="1">
      <alignment horizontal="center"/>
    </xf>
    <xf numFmtId="2" fontId="34" fillId="0" borderId="1" xfId="0" applyNumberFormat="1" applyFont="1" applyFill="1" applyBorder="1" applyAlignment="1" applyProtection="1">
      <alignment horizontal="center"/>
    </xf>
    <xf numFmtId="0" fontId="36" fillId="0" borderId="1" xfId="0" applyFont="1" applyBorder="1" applyProtection="1"/>
    <xf numFmtId="49" fontId="33" fillId="0" borderId="1" xfId="0" applyNumberFormat="1" applyFont="1" applyBorder="1" applyAlignment="1" applyProtection="1">
      <alignment wrapText="1"/>
    </xf>
    <xf numFmtId="2" fontId="35" fillId="0" borderId="1" xfId="0" applyNumberFormat="1" applyFont="1" applyBorder="1" applyAlignment="1" applyProtection="1">
      <alignment horizontal="center"/>
    </xf>
    <xf numFmtId="49" fontId="34" fillId="0" borderId="0" xfId="0" applyNumberFormat="1" applyFont="1" applyProtection="1"/>
    <xf numFmtId="2" fontId="34" fillId="0" borderId="0" xfId="0" applyNumberFormat="1" applyFont="1" applyProtection="1"/>
    <xf numFmtId="49" fontId="37" fillId="0" borderId="0" xfId="0" applyNumberFormat="1" applyFont="1" applyProtection="1"/>
    <xf numFmtId="2" fontId="33" fillId="0" borderId="1" xfId="0" applyNumberFormat="1" applyFont="1" applyBorder="1" applyProtection="1"/>
    <xf numFmtId="2" fontId="37" fillId="0" borderId="0" xfId="0" applyNumberFormat="1" applyFont="1" applyProtection="1"/>
    <xf numFmtId="0" fontId="0" fillId="0" borderId="0" xfId="0" applyFont="1" applyBorder="1" applyProtection="1"/>
    <xf numFmtId="2" fontId="34" fillId="0" borderId="1" xfId="0" applyNumberFormat="1" applyFont="1" applyBorder="1" applyProtection="1"/>
    <xf numFmtId="49" fontId="34" fillId="0" borderId="1" xfId="0" applyNumberFormat="1" applyFont="1" applyBorder="1" applyAlignment="1" applyProtection="1">
      <alignment horizontal="right"/>
    </xf>
    <xf numFmtId="2" fontId="37" fillId="0" borderId="1" xfId="0" applyNumberFormat="1" applyFont="1" applyBorder="1" applyProtection="1"/>
    <xf numFmtId="2" fontId="37" fillId="0" borderId="2" xfId="0" applyNumberFormat="1" applyFont="1" applyBorder="1" applyAlignment="1" applyProtection="1"/>
    <xf numFmtId="2" fontId="37" fillId="0" borderId="9" xfId="0" applyNumberFormat="1" applyFont="1" applyBorder="1" applyAlignment="1" applyProtection="1"/>
    <xf numFmtId="2" fontId="37" fillId="0" borderId="10" xfId="0" applyNumberFormat="1" applyFont="1" applyBorder="1" applyAlignment="1" applyProtection="1"/>
    <xf numFmtId="2" fontId="33" fillId="0" borderId="11" xfId="0" applyNumberFormat="1" applyFont="1" applyBorder="1" applyAlignment="1" applyProtection="1">
      <alignment wrapText="1"/>
    </xf>
    <xf numFmtId="2" fontId="33" fillId="0" borderId="12" xfId="0" applyNumberFormat="1" applyFont="1" applyBorder="1" applyAlignment="1" applyProtection="1">
      <alignment wrapText="1"/>
    </xf>
    <xf numFmtId="2" fontId="33" fillId="0" borderId="13" xfId="0" applyNumberFormat="1" applyFont="1" applyBorder="1" applyAlignment="1" applyProtection="1">
      <alignment wrapText="1"/>
    </xf>
    <xf numFmtId="49" fontId="34" fillId="0" borderId="0" xfId="0" applyNumberFormat="1" applyFont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63152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63152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5" t="s">
        <v>41</v>
      </c>
      <c r="F1" s="165"/>
      <c r="G1" s="165"/>
    </row>
    <row r="2" spans="1:7" ht="30.6" customHeight="1">
      <c r="A2" s="166" t="s">
        <v>66</v>
      </c>
      <c r="B2" s="166"/>
      <c r="C2" s="166"/>
      <c r="D2" s="166"/>
      <c r="E2" s="166"/>
      <c r="F2" s="166"/>
      <c r="G2" s="166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67" t="s">
        <v>50</v>
      </c>
      <c r="D4" s="168"/>
      <c r="E4" s="168"/>
      <c r="F4" s="42"/>
    </row>
    <row r="5" spans="1:7">
      <c r="B5" s="9" t="s">
        <v>1</v>
      </c>
      <c r="C5" s="169">
        <v>4</v>
      </c>
      <c r="D5" s="170"/>
      <c r="E5" s="170"/>
      <c r="F5" s="43"/>
    </row>
    <row r="6" spans="1:7">
      <c r="B6" s="10" t="s">
        <v>2</v>
      </c>
      <c r="C6" s="169">
        <v>7505.5</v>
      </c>
      <c r="D6" s="170"/>
      <c r="E6" s="170"/>
      <c r="F6" s="43"/>
    </row>
    <row r="7" spans="1:7" ht="18.75" customHeight="1">
      <c r="B7" s="39" t="s">
        <v>47</v>
      </c>
      <c r="C7" s="162">
        <v>64200</v>
      </c>
      <c r="D7" s="163"/>
      <c r="E7" s="164"/>
      <c r="F7" s="44"/>
    </row>
    <row r="8" spans="1:7">
      <c r="B8" s="56"/>
      <c r="D8" s="38">
        <v>9</v>
      </c>
    </row>
    <row r="9" spans="1:7">
      <c r="A9" s="149" t="s">
        <v>3</v>
      </c>
      <c r="B9" s="150"/>
      <c r="C9" s="150"/>
      <c r="D9" s="150"/>
      <c r="E9" s="151"/>
      <c r="F9" s="151"/>
      <c r="G9" s="151"/>
    </row>
    <row r="10" spans="1:7" ht="65.25" customHeight="1">
      <c r="A10" s="152" t="s">
        <v>4</v>
      </c>
      <c r="B10" s="154" t="s">
        <v>5</v>
      </c>
      <c r="C10" s="156" t="s">
        <v>32</v>
      </c>
      <c r="D10" s="158" t="s">
        <v>43</v>
      </c>
      <c r="E10" s="159"/>
      <c r="F10" s="156" t="s">
        <v>80</v>
      </c>
      <c r="G10" s="160" t="s">
        <v>52</v>
      </c>
    </row>
    <row r="11" spans="1:7" ht="45" customHeight="1">
      <c r="A11" s="153"/>
      <c r="B11" s="155"/>
      <c r="C11" s="157"/>
      <c r="D11" s="37" t="s">
        <v>6</v>
      </c>
      <c r="E11" s="45" t="s">
        <v>42</v>
      </c>
      <c r="F11" s="157"/>
      <c r="G11" s="161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4" t="s">
        <v>35</v>
      </c>
      <c r="C44" s="145"/>
      <c r="D44" s="146">
        <f>D43-(C7/12/C6+(D46)/C6)</f>
        <v>19.403493534057016</v>
      </c>
      <c r="E44" s="147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48" t="s">
        <v>34</v>
      </c>
      <c r="C46" s="148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9.75" customHeight="1">
      <c r="A2" s="194" t="s">
        <v>115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116</v>
      </c>
      <c r="D4" s="181"/>
      <c r="E4" s="181"/>
      <c r="F4" s="74"/>
    </row>
    <row r="5" spans="1:7" ht="19.5">
      <c r="B5" s="73" t="s">
        <v>1</v>
      </c>
      <c r="C5" s="196">
        <v>6</v>
      </c>
      <c r="D5" s="197"/>
      <c r="E5" s="197"/>
      <c r="F5" s="77"/>
    </row>
    <row r="6" spans="1:7" ht="19.5">
      <c r="B6" s="78" t="s">
        <v>2</v>
      </c>
      <c r="C6" s="196">
        <v>3926.2</v>
      </c>
      <c r="D6" s="197"/>
      <c r="E6" s="197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63.7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="73" zoomScaleNormal="73" workbookViewId="0">
      <selection activeCell="I15" sqref="I15"/>
    </sheetView>
  </sheetViews>
  <sheetFormatPr defaultColWidth="8.85546875" defaultRowHeight="18.75"/>
  <cols>
    <col min="1" max="1" width="8" style="72" customWidth="1"/>
    <col min="2" max="2" width="52.85546875" style="72" customWidth="1"/>
    <col min="3" max="3" width="15.140625" style="72" customWidth="1"/>
    <col min="4" max="4" width="15.28515625" style="72" customWidth="1"/>
    <col min="5" max="5" width="16.85546875" style="72" customWidth="1"/>
    <col min="6" max="6" width="15.42578125" style="72" customWidth="1"/>
    <col min="7" max="7" width="0.140625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s="133" customFormat="1">
      <c r="A1" s="72"/>
      <c r="B1" s="72"/>
      <c r="C1" s="72"/>
      <c r="D1" s="72"/>
      <c r="E1" s="193"/>
      <c r="F1" s="193"/>
      <c r="G1" s="193"/>
    </row>
    <row r="2" spans="1:7" s="133" customFormat="1" ht="36.75" customHeight="1">
      <c r="A2" s="208" t="s">
        <v>146</v>
      </c>
      <c r="B2" s="208"/>
      <c r="C2" s="208"/>
      <c r="D2" s="208"/>
      <c r="E2" s="208"/>
      <c r="F2" s="208"/>
      <c r="G2" s="208"/>
    </row>
    <row r="3" spans="1:7" s="133" customFormat="1" ht="15">
      <c r="A3" s="4"/>
      <c r="B3" s="209"/>
      <c r="C3" s="210"/>
      <c r="D3" s="210"/>
      <c r="E3" s="210"/>
      <c r="F3" s="210"/>
      <c r="G3" s="5"/>
    </row>
    <row r="4" spans="1:7" s="133" customFormat="1" ht="15">
      <c r="A4" s="4"/>
      <c r="B4" s="211" t="s">
        <v>0</v>
      </c>
      <c r="C4" s="212" t="s">
        <v>110</v>
      </c>
      <c r="D4" s="168"/>
      <c r="E4" s="168"/>
      <c r="F4" s="42"/>
      <c r="G4" s="5"/>
    </row>
    <row r="5" spans="1:7" s="133" customFormat="1" ht="15">
      <c r="A5" s="4"/>
      <c r="B5" s="211" t="s">
        <v>1</v>
      </c>
      <c r="C5" s="213">
        <v>4</v>
      </c>
      <c r="D5" s="170"/>
      <c r="E5" s="170"/>
      <c r="F5" s="43"/>
      <c r="G5" s="5"/>
    </row>
    <row r="6" spans="1:7" s="133" customFormat="1" ht="15">
      <c r="A6" s="4"/>
      <c r="B6" s="214" t="s">
        <v>2</v>
      </c>
      <c r="C6" s="213">
        <v>7774.49</v>
      </c>
      <c r="D6" s="170"/>
      <c r="E6" s="170"/>
      <c r="F6" s="43"/>
      <c r="G6" s="5"/>
    </row>
    <row r="7" spans="1:7" s="133" customFormat="1" ht="15">
      <c r="A7" s="4"/>
      <c r="B7" s="214" t="s">
        <v>89</v>
      </c>
      <c r="C7" s="215">
        <v>810</v>
      </c>
      <c r="D7" s="216"/>
      <c r="E7" s="217"/>
      <c r="F7" s="43"/>
      <c r="G7" s="5"/>
    </row>
    <row r="8" spans="1:7" s="133" customFormat="1" ht="15">
      <c r="A8" s="4"/>
      <c r="B8" s="39" t="s">
        <v>91</v>
      </c>
      <c r="C8" s="140">
        <v>543222.87</v>
      </c>
      <c r="D8" s="141"/>
      <c r="E8" s="142"/>
      <c r="F8" s="44"/>
      <c r="G8" s="5"/>
    </row>
    <row r="9" spans="1:7" s="133" customFormat="1" ht="15">
      <c r="A9" s="4"/>
      <c r="B9" s="39" t="s">
        <v>117</v>
      </c>
      <c r="C9" s="218">
        <v>4</v>
      </c>
      <c r="D9" s="219"/>
      <c r="E9" s="219"/>
      <c r="F9" s="44"/>
      <c r="G9" s="5"/>
    </row>
    <row r="10" spans="1:7" s="133" customFormat="1" ht="15">
      <c r="A10" s="4"/>
      <c r="B10" s="220" t="s">
        <v>87</v>
      </c>
      <c r="C10" s="221">
        <v>9</v>
      </c>
      <c r="D10" s="222"/>
      <c r="E10" s="223"/>
      <c r="F10" s="4"/>
      <c r="G10" s="5"/>
    </row>
    <row r="11" spans="1:7" s="133" customFormat="1" ht="15">
      <c r="A11" s="4"/>
      <c r="B11" s="220" t="s">
        <v>93</v>
      </c>
      <c r="C11" s="221">
        <f>C59</f>
        <v>15994</v>
      </c>
      <c r="D11" s="222"/>
      <c r="E11" s="223"/>
      <c r="F11" s="4"/>
      <c r="G11" s="5"/>
    </row>
    <row r="12" spans="1:7" s="133" customFormat="1" ht="15">
      <c r="A12" s="4"/>
      <c r="B12" s="220" t="s">
        <v>88</v>
      </c>
      <c r="C12" s="224">
        <f>C6*C10*12</f>
        <v>839644.92</v>
      </c>
      <c r="D12" s="222">
        <f>C12/12</f>
        <v>69970.41</v>
      </c>
      <c r="E12" s="223"/>
      <c r="F12" s="4"/>
      <c r="G12" s="5"/>
    </row>
    <row r="13" spans="1:7" s="133" customFormat="1" ht="15">
      <c r="A13" s="225"/>
      <c r="B13" s="226"/>
      <c r="C13" s="226"/>
      <c r="D13" s="226"/>
      <c r="E13" s="168"/>
      <c r="F13" s="168"/>
      <c r="G13" s="168"/>
    </row>
    <row r="14" spans="1:7" s="133" customFormat="1" ht="15">
      <c r="A14" s="227"/>
      <c r="B14" s="228"/>
      <c r="C14" s="228"/>
      <c r="D14" s="229"/>
      <c r="E14" s="143"/>
      <c r="F14" s="71"/>
      <c r="G14" s="71"/>
    </row>
    <row r="15" spans="1:7" s="133" customFormat="1" ht="18.75" customHeight="1">
      <c r="A15" s="230" t="s">
        <v>4</v>
      </c>
      <c r="B15" s="231" t="s">
        <v>119</v>
      </c>
      <c r="C15" s="232" t="s">
        <v>32</v>
      </c>
      <c r="D15" s="233" t="s">
        <v>43</v>
      </c>
      <c r="E15" s="234"/>
      <c r="F15" s="232" t="s">
        <v>80</v>
      </c>
      <c r="G15" s="235"/>
    </row>
    <row r="16" spans="1:7" s="133" customFormat="1" ht="45">
      <c r="A16" s="236"/>
      <c r="B16" s="237"/>
      <c r="C16" s="238"/>
      <c r="D16" s="239" t="s">
        <v>6</v>
      </c>
      <c r="E16" s="239" t="s">
        <v>42</v>
      </c>
      <c r="F16" s="238"/>
      <c r="G16" s="235"/>
    </row>
    <row r="17" spans="1:7" s="133" customFormat="1" ht="15">
      <c r="A17" s="240" t="s">
        <v>7</v>
      </c>
      <c r="B17" s="241" t="s">
        <v>31</v>
      </c>
      <c r="C17" s="242">
        <f>D17*C6</f>
        <v>36073.633599999994</v>
      </c>
      <c r="D17" s="242">
        <v>4.6399999999999997</v>
      </c>
      <c r="E17" s="242">
        <f>C17*12</f>
        <v>432883.6031999999</v>
      </c>
      <c r="F17" s="242">
        <f>C17*12</f>
        <v>432883.6031999999</v>
      </c>
      <c r="G17" s="235"/>
    </row>
    <row r="18" spans="1:7" s="133" customFormat="1" ht="15">
      <c r="A18" s="243" t="s">
        <v>120</v>
      </c>
      <c r="B18" s="244" t="s">
        <v>11</v>
      </c>
      <c r="C18" s="242">
        <f>D18*C6</f>
        <v>5208.9083000000001</v>
      </c>
      <c r="D18" s="242">
        <v>0.67</v>
      </c>
      <c r="E18" s="242">
        <f>C18*12</f>
        <v>62506.899600000004</v>
      </c>
      <c r="F18" s="242">
        <f t="shared" ref="F18:F26" si="0">C18*12</f>
        <v>62506.899600000004</v>
      </c>
      <c r="G18" s="235"/>
    </row>
    <row r="19" spans="1:7" s="133" customFormat="1" ht="15">
      <c r="A19" s="243" t="s">
        <v>121</v>
      </c>
      <c r="B19" s="244" t="s">
        <v>33</v>
      </c>
      <c r="C19" s="242">
        <v>1350</v>
      </c>
      <c r="D19" s="242">
        <f>C19/C6</f>
        <v>0.1736448307220152</v>
      </c>
      <c r="E19" s="242">
        <f>C19*12</f>
        <v>16200</v>
      </c>
      <c r="F19" s="242">
        <v>32400</v>
      </c>
      <c r="G19" s="235"/>
    </row>
    <row r="20" spans="1:7" s="133" customFormat="1" ht="15">
      <c r="A20" s="245" t="s">
        <v>122</v>
      </c>
      <c r="B20" s="223" t="s">
        <v>58</v>
      </c>
      <c r="C20" s="242">
        <v>1078</v>
      </c>
      <c r="D20" s="242">
        <v>0.06</v>
      </c>
      <c r="E20" s="246">
        <v>12936</v>
      </c>
      <c r="F20" s="242">
        <v>12936</v>
      </c>
      <c r="G20" s="235"/>
    </row>
    <row r="21" spans="1:7" s="133" customFormat="1" ht="15">
      <c r="A21" s="245" t="s">
        <v>123</v>
      </c>
      <c r="B21" s="247" t="s">
        <v>38</v>
      </c>
      <c r="C21" s="242">
        <f t="shared" ref="C21" si="1">E21/12</f>
        <v>47.25</v>
      </c>
      <c r="D21" s="242">
        <f>C21/C6</f>
        <v>6.0775690752705325E-3</v>
      </c>
      <c r="E21" s="242">
        <f>C7*0.7</f>
        <v>567</v>
      </c>
      <c r="F21" s="242">
        <f t="shared" si="0"/>
        <v>567</v>
      </c>
      <c r="G21" s="235"/>
    </row>
    <row r="22" spans="1:7" s="133" customFormat="1" ht="15">
      <c r="A22" s="245" t="s">
        <v>124</v>
      </c>
      <c r="B22" s="247" t="s">
        <v>85</v>
      </c>
      <c r="C22" s="242">
        <f>E22/12</f>
        <v>81</v>
      </c>
      <c r="D22" s="242">
        <f>C22/C7</f>
        <v>0.1</v>
      </c>
      <c r="E22" s="242">
        <f>C7*1.2</f>
        <v>972</v>
      </c>
      <c r="F22" s="242">
        <f t="shared" si="0"/>
        <v>972</v>
      </c>
      <c r="G22" s="235"/>
    </row>
    <row r="23" spans="1:7" s="134" customFormat="1" ht="15">
      <c r="A23" s="245" t="s">
        <v>125</v>
      </c>
      <c r="B23" s="247" t="s">
        <v>37</v>
      </c>
      <c r="C23" s="242">
        <f>C12*12%/12</f>
        <v>8396.4492000000009</v>
      </c>
      <c r="D23" s="242">
        <f>C23/C6</f>
        <v>1.08</v>
      </c>
      <c r="E23" s="246">
        <f>C12*12%</f>
        <v>100757.3904</v>
      </c>
      <c r="F23" s="242">
        <f t="shared" si="0"/>
        <v>100757.3904</v>
      </c>
      <c r="G23" s="52"/>
    </row>
    <row r="24" spans="1:7" s="133" customFormat="1" ht="30">
      <c r="A24" s="245" t="s">
        <v>126</v>
      </c>
      <c r="B24" s="247" t="s">
        <v>83</v>
      </c>
      <c r="C24" s="242">
        <f>C12*0.9%/12</f>
        <v>629.73369000000014</v>
      </c>
      <c r="D24" s="242">
        <f>C24/C6</f>
        <v>8.1000000000000016E-2</v>
      </c>
      <c r="E24" s="246">
        <f>C12*0.9%</f>
        <v>7556.8042800000012</v>
      </c>
      <c r="F24" s="242">
        <f t="shared" si="0"/>
        <v>7556.8042800000021</v>
      </c>
      <c r="G24" s="235"/>
    </row>
    <row r="25" spans="1:7" s="134" customFormat="1" ht="15">
      <c r="A25" s="245" t="s">
        <v>127</v>
      </c>
      <c r="B25" s="247" t="s">
        <v>84</v>
      </c>
      <c r="C25" s="242">
        <f>E25/12</f>
        <v>1749.2602500000003</v>
      </c>
      <c r="D25" s="242">
        <f>C25/C6</f>
        <v>0.22500000000000003</v>
      </c>
      <c r="E25" s="246">
        <f>C12*2.5%</f>
        <v>20991.123000000003</v>
      </c>
      <c r="F25" s="242">
        <f t="shared" si="0"/>
        <v>20991.123000000003</v>
      </c>
      <c r="G25" s="52"/>
    </row>
    <row r="26" spans="1:7" s="135" customFormat="1" ht="15">
      <c r="A26" s="248" t="s">
        <v>128</v>
      </c>
      <c r="B26" s="249" t="s">
        <v>108</v>
      </c>
      <c r="C26" s="250">
        <f>E26/12</f>
        <v>452.68572499999999</v>
      </c>
      <c r="D26" s="250">
        <f>E26/C6/12</f>
        <v>5.8227063768813127E-2</v>
      </c>
      <c r="E26" s="251">
        <f>C8*1%</f>
        <v>5432.2286999999997</v>
      </c>
      <c r="F26" s="242">
        <f t="shared" si="0"/>
        <v>5432.2286999999997</v>
      </c>
      <c r="G26" s="252"/>
    </row>
    <row r="27" spans="1:7" s="136" customFormat="1" ht="15">
      <c r="A27" s="253"/>
      <c r="B27" s="222" t="s">
        <v>92</v>
      </c>
      <c r="C27" s="254">
        <f>SUM(C17:C26)</f>
        <v>55066.920765000003</v>
      </c>
      <c r="D27" s="254">
        <f>SUM(D17:D26)</f>
        <v>7.0939494635660978</v>
      </c>
      <c r="E27" s="254">
        <f>SUM(E17:E26)</f>
        <v>660803.04917999997</v>
      </c>
      <c r="F27" s="254">
        <f>SUM(F17:F26)</f>
        <v>677003.04917999997</v>
      </c>
      <c r="G27" s="68"/>
    </row>
    <row r="28" spans="1:7" s="134" customFormat="1" ht="15">
      <c r="A28" s="245"/>
      <c r="B28" s="247"/>
      <c r="C28" s="242"/>
      <c r="D28" s="242"/>
      <c r="E28" s="246"/>
      <c r="F28" s="246"/>
      <c r="G28" s="52"/>
    </row>
    <row r="29" spans="1:7" s="134" customFormat="1" ht="15">
      <c r="A29" s="245"/>
      <c r="B29" s="247"/>
      <c r="C29" s="242"/>
      <c r="D29" s="242"/>
      <c r="E29" s="246"/>
      <c r="F29" s="246"/>
      <c r="G29" s="52"/>
    </row>
    <row r="30" spans="1:7" s="133" customFormat="1" ht="29.25">
      <c r="A30" s="245"/>
      <c r="B30" s="255" t="s">
        <v>94</v>
      </c>
      <c r="C30" s="256">
        <f>(C10-D27)*C6</f>
        <v>14818.570835000008</v>
      </c>
      <c r="D30" s="256">
        <f>C30/C6</f>
        <v>1.9060505364339022</v>
      </c>
      <c r="E30" s="256"/>
      <c r="F30" s="256">
        <f>(C30*12)+C11</f>
        <v>193816.8500200001</v>
      </c>
      <c r="G30" s="235"/>
    </row>
    <row r="31" spans="1:7" s="133" customFormat="1" ht="15">
      <c r="A31" s="245"/>
      <c r="B31" s="247"/>
      <c r="C31" s="242"/>
      <c r="D31" s="242"/>
      <c r="E31" s="246"/>
      <c r="F31" s="246"/>
      <c r="G31" s="235"/>
    </row>
    <row r="32" spans="1:7" s="133" customFormat="1" ht="15">
      <c r="A32" s="257" t="s">
        <v>8</v>
      </c>
      <c r="B32" s="258" t="s">
        <v>152</v>
      </c>
      <c r="C32" s="259"/>
      <c r="D32" s="259"/>
      <c r="E32" s="260"/>
      <c r="F32" s="260"/>
      <c r="G32" s="235"/>
    </row>
    <row r="33" spans="1:7" s="133" customFormat="1" ht="15">
      <c r="A33" s="261"/>
      <c r="B33" s="262"/>
      <c r="C33" s="263"/>
      <c r="D33" s="263"/>
      <c r="E33" s="264"/>
      <c r="F33" s="264"/>
      <c r="G33" s="235"/>
    </row>
    <row r="34" spans="1:7" s="133" customFormat="1" ht="15">
      <c r="A34" s="245" t="s">
        <v>10</v>
      </c>
      <c r="B34" s="247" t="s">
        <v>149</v>
      </c>
      <c r="C34" s="242"/>
      <c r="D34" s="242"/>
      <c r="E34" s="246"/>
      <c r="F34" s="246">
        <v>8000</v>
      </c>
      <c r="G34" s="235"/>
    </row>
    <row r="35" spans="1:7" s="133" customFormat="1" ht="15">
      <c r="A35" s="245" t="s">
        <v>12</v>
      </c>
      <c r="B35" s="247"/>
      <c r="C35" s="242"/>
      <c r="D35" s="242"/>
      <c r="E35" s="246"/>
      <c r="F35" s="246"/>
      <c r="G35" s="235"/>
    </row>
    <row r="36" spans="1:7" s="133" customFormat="1" ht="30">
      <c r="A36" s="245" t="s">
        <v>13</v>
      </c>
      <c r="B36" s="247" t="s">
        <v>150</v>
      </c>
      <c r="C36" s="242"/>
      <c r="D36" s="242"/>
      <c r="E36" s="246"/>
      <c r="F36" s="246">
        <v>40000</v>
      </c>
      <c r="G36" s="235"/>
    </row>
    <row r="37" spans="1:7" s="133" customFormat="1" ht="15">
      <c r="A37" s="245" t="s">
        <v>15</v>
      </c>
      <c r="B37" s="247" t="s">
        <v>147</v>
      </c>
      <c r="C37" s="242"/>
      <c r="D37" s="242"/>
      <c r="E37" s="246"/>
      <c r="F37" s="246">
        <v>59800</v>
      </c>
      <c r="G37" s="235"/>
    </row>
    <row r="38" spans="1:7" s="133" customFormat="1" ht="15">
      <c r="A38" s="245" t="s">
        <v>16</v>
      </c>
      <c r="B38" s="265" t="s">
        <v>151</v>
      </c>
      <c r="C38" s="242"/>
      <c r="D38" s="242"/>
      <c r="E38" s="246"/>
      <c r="F38" s="246">
        <v>15000</v>
      </c>
      <c r="G38" s="235"/>
    </row>
    <row r="39" spans="1:7" s="133" customFormat="1" ht="15">
      <c r="A39" s="245" t="s">
        <v>133</v>
      </c>
      <c r="B39" s="265" t="s">
        <v>148</v>
      </c>
      <c r="C39" s="242"/>
      <c r="D39" s="242"/>
      <c r="E39" s="246"/>
      <c r="F39" s="246">
        <v>10000</v>
      </c>
      <c r="G39" s="235"/>
    </row>
    <row r="40" spans="1:7" s="133" customFormat="1" ht="15">
      <c r="A40" s="243" t="s">
        <v>134</v>
      </c>
      <c r="B40" s="265" t="s">
        <v>145</v>
      </c>
      <c r="C40" s="254"/>
      <c r="D40" s="266"/>
      <c r="E40" s="267"/>
      <c r="F40" s="268">
        <v>12500</v>
      </c>
      <c r="G40" s="235"/>
    </row>
    <row r="41" spans="1:7" s="133" customFormat="1" ht="15">
      <c r="A41" s="243" t="s">
        <v>135</v>
      </c>
      <c r="B41" s="244" t="s">
        <v>141</v>
      </c>
      <c r="C41" s="254"/>
      <c r="D41" s="266"/>
      <c r="E41" s="267"/>
      <c r="F41" s="269">
        <v>48500</v>
      </c>
      <c r="G41" s="235"/>
    </row>
    <row r="42" spans="1:7" s="133" customFormat="1" ht="15">
      <c r="A42" s="243" t="s">
        <v>136</v>
      </c>
      <c r="B42" s="265"/>
      <c r="C42" s="254"/>
      <c r="D42" s="266"/>
      <c r="E42" s="267"/>
      <c r="F42" s="269"/>
      <c r="G42" s="235"/>
    </row>
    <row r="43" spans="1:7" s="133" customFormat="1" ht="15">
      <c r="A43" s="243" t="s">
        <v>140</v>
      </c>
      <c r="B43" s="265"/>
      <c r="C43" s="254"/>
      <c r="D43" s="266"/>
      <c r="E43" s="267"/>
      <c r="F43" s="269"/>
      <c r="G43" s="235"/>
    </row>
    <row r="44" spans="1:7" s="133" customFormat="1" ht="15">
      <c r="A44" s="243" t="s">
        <v>142</v>
      </c>
      <c r="B44" s="244"/>
      <c r="C44" s="254"/>
      <c r="D44" s="266"/>
      <c r="E44" s="267"/>
      <c r="F44" s="269"/>
      <c r="G44" s="235"/>
    </row>
    <row r="45" spans="1:7" s="133" customFormat="1" ht="15">
      <c r="A45" s="243" t="s">
        <v>143</v>
      </c>
      <c r="B45" s="270"/>
      <c r="C45" s="254"/>
      <c r="D45" s="266"/>
      <c r="E45" s="267"/>
      <c r="F45" s="269"/>
      <c r="G45" s="235"/>
    </row>
    <row r="46" spans="1:7" s="133" customFormat="1" ht="15">
      <c r="A46" s="244" t="s">
        <v>144</v>
      </c>
      <c r="B46" s="235"/>
      <c r="C46" s="254"/>
      <c r="D46" s="254"/>
      <c r="E46" s="267"/>
      <c r="F46" s="242"/>
      <c r="G46" s="235"/>
    </row>
    <row r="47" spans="1:7" s="133" customFormat="1" ht="15">
      <c r="A47" s="271"/>
      <c r="B47" s="271" t="s">
        <v>132</v>
      </c>
      <c r="C47" s="272"/>
      <c r="D47" s="242"/>
      <c r="E47" s="272"/>
      <c r="F47" s="272">
        <f>SUM(F34:F46)</f>
        <v>193800</v>
      </c>
      <c r="G47" s="235"/>
    </row>
    <row r="48" spans="1:7" s="133" customFormat="1" ht="15">
      <c r="A48" s="243"/>
      <c r="B48" s="271" t="s">
        <v>130</v>
      </c>
      <c r="C48" s="254"/>
      <c r="D48" s="254">
        <f>((F47-F30)/C6/12)+C10</f>
        <v>8.9998193877240382</v>
      </c>
      <c r="E48" s="254"/>
      <c r="F48" s="254"/>
      <c r="G48" s="235"/>
    </row>
    <row r="49" spans="1:7" s="133" customFormat="1" ht="15">
      <c r="A49" s="273"/>
      <c r="B49" s="273"/>
      <c r="C49" s="274"/>
      <c r="D49" s="274"/>
      <c r="E49" s="274"/>
      <c r="F49" s="274"/>
      <c r="G49" s="5"/>
    </row>
    <row r="50" spans="1:7" s="133" customFormat="1" ht="15">
      <c r="A50" s="273"/>
      <c r="B50" s="273"/>
      <c r="C50" s="274"/>
      <c r="D50" s="274"/>
      <c r="E50" s="274"/>
      <c r="F50" s="274"/>
      <c r="G50" s="5"/>
    </row>
    <row r="51" spans="1:7" s="133" customFormat="1" ht="15">
      <c r="A51" s="275"/>
      <c r="B51" s="271" t="s">
        <v>28</v>
      </c>
      <c r="C51" s="276"/>
      <c r="D51" s="277"/>
      <c r="E51" s="277"/>
      <c r="F51" s="277"/>
      <c r="G51" s="278"/>
    </row>
    <row r="52" spans="1:7" s="133" customFormat="1" ht="15">
      <c r="A52" s="275"/>
      <c r="B52" s="243" t="s">
        <v>131</v>
      </c>
      <c r="C52" s="279">
        <v>2200</v>
      </c>
      <c r="D52" s="277"/>
      <c r="E52" s="277"/>
      <c r="F52" s="277"/>
      <c r="G52" s="278"/>
    </row>
    <row r="53" spans="1:7" s="133" customFormat="1" ht="15">
      <c r="A53" s="275"/>
      <c r="B53" s="244" t="s">
        <v>64</v>
      </c>
      <c r="C53" s="279">
        <v>2200</v>
      </c>
      <c r="D53" s="277"/>
      <c r="E53" s="277"/>
      <c r="F53" s="277"/>
      <c r="G53" s="278"/>
    </row>
    <row r="54" spans="1:7" s="133" customFormat="1" ht="15">
      <c r="A54" s="275"/>
      <c r="B54" s="271" t="s">
        <v>29</v>
      </c>
      <c r="C54" s="279"/>
      <c r="D54" s="277"/>
      <c r="E54" s="277"/>
      <c r="F54" s="277"/>
      <c r="G54" s="278"/>
    </row>
    <row r="55" spans="1:7" s="133" customFormat="1" ht="15">
      <c r="A55" s="275"/>
      <c r="B55" s="244" t="s">
        <v>30</v>
      </c>
      <c r="C55" s="280" t="s">
        <v>138</v>
      </c>
      <c r="D55" s="277"/>
      <c r="E55" s="277"/>
      <c r="F55" s="277"/>
      <c r="G55" s="278"/>
    </row>
    <row r="56" spans="1:7" s="133" customFormat="1" ht="15">
      <c r="A56" s="275"/>
      <c r="B56" s="244" t="s">
        <v>65</v>
      </c>
      <c r="C56" s="279">
        <v>3850</v>
      </c>
      <c r="D56" s="277"/>
      <c r="E56" s="277"/>
      <c r="F56" s="277"/>
      <c r="G56" s="278"/>
    </row>
    <row r="57" spans="1:7" s="133" customFormat="1" ht="15">
      <c r="A57" s="275"/>
      <c r="B57" s="244" t="s">
        <v>137</v>
      </c>
      <c r="C57" s="279">
        <v>3894</v>
      </c>
      <c r="D57" s="277"/>
      <c r="E57" s="277"/>
      <c r="F57" s="277"/>
      <c r="G57" s="278"/>
    </row>
    <row r="58" spans="1:7" s="133" customFormat="1" ht="15">
      <c r="A58" s="275"/>
      <c r="B58" s="244"/>
      <c r="C58" s="279"/>
      <c r="D58" s="277"/>
      <c r="E58" s="277"/>
      <c r="F58" s="277"/>
      <c r="G58" s="278"/>
    </row>
    <row r="59" spans="1:7" s="133" customFormat="1" ht="15">
      <c r="A59" s="275"/>
      <c r="B59" s="281" t="s">
        <v>118</v>
      </c>
      <c r="C59" s="281">
        <v>15994</v>
      </c>
      <c r="D59" s="277"/>
      <c r="E59" s="278"/>
      <c r="F59" s="235"/>
      <c r="G59" s="235"/>
    </row>
    <row r="60" spans="1:7" s="133" customFormat="1" ht="15">
      <c r="A60" s="275"/>
      <c r="B60" s="282"/>
      <c r="C60" s="283"/>
      <c r="D60" s="283"/>
      <c r="E60" s="284"/>
      <c r="F60" s="235"/>
      <c r="G60" s="235"/>
    </row>
    <row r="61" spans="1:7" s="133" customFormat="1" ht="54.75" customHeight="1">
      <c r="A61" s="275"/>
      <c r="B61" s="285" t="s">
        <v>139</v>
      </c>
      <c r="C61" s="286"/>
      <c r="D61" s="286"/>
      <c r="E61" s="287"/>
      <c r="F61" s="235"/>
      <c r="G61" s="235"/>
    </row>
    <row r="62" spans="1:7" s="133" customFormat="1" ht="75" customHeight="1">
      <c r="A62" s="288" t="s">
        <v>129</v>
      </c>
      <c r="B62" s="288"/>
      <c r="C62" s="35"/>
      <c r="D62" s="288"/>
      <c r="E62" s="277"/>
      <c r="F62" s="277"/>
      <c r="G62" s="278"/>
    </row>
    <row r="63" spans="1:7">
      <c r="A63" s="273"/>
      <c r="B63" s="273"/>
      <c r="C63" s="35"/>
      <c r="D63" s="274"/>
      <c r="E63" s="274"/>
      <c r="F63" s="274"/>
      <c r="G63" s="5"/>
    </row>
    <row r="64" spans="1:7">
      <c r="A64" s="34"/>
      <c r="B64" s="34"/>
      <c r="C64" s="35"/>
      <c r="D64" s="35"/>
      <c r="E64" s="35"/>
      <c r="F64" s="35"/>
      <c r="G64" s="5"/>
    </row>
    <row r="65" spans="1:7">
      <c r="A65" s="34"/>
      <c r="B65" s="34"/>
      <c r="C65" s="35"/>
      <c r="D65" s="35"/>
      <c r="E65" s="35"/>
      <c r="F65" s="35"/>
      <c r="G65" s="5"/>
    </row>
    <row r="66" spans="1:7">
      <c r="A66" s="34"/>
      <c r="B66" s="34"/>
      <c r="C66" s="35"/>
      <c r="D66" s="35"/>
      <c r="E66" s="35"/>
      <c r="F66" s="35"/>
      <c r="G66" s="5"/>
    </row>
    <row r="67" spans="1:7">
      <c r="A67" s="34"/>
      <c r="B67" s="34"/>
      <c r="C67" s="35"/>
      <c r="D67" s="35"/>
      <c r="E67" s="35"/>
      <c r="F67" s="35"/>
      <c r="G67" s="5"/>
    </row>
    <row r="68" spans="1:7">
      <c r="A68" s="34"/>
      <c r="B68" s="34"/>
      <c r="C68" s="35"/>
      <c r="D68" s="35"/>
      <c r="E68" s="35"/>
      <c r="F68" s="35"/>
      <c r="G68" s="5"/>
    </row>
    <row r="69" spans="1:7" s="75" customFormat="1">
      <c r="A69" s="34"/>
      <c r="B69" s="34"/>
      <c r="C69" s="35"/>
      <c r="D69" s="35"/>
      <c r="E69" s="35"/>
      <c r="F69" s="35"/>
      <c r="G69" s="5"/>
    </row>
    <row r="70" spans="1:7" s="75" customFormat="1">
      <c r="A70" s="34"/>
      <c r="B70" s="34"/>
      <c r="C70" s="35"/>
      <c r="D70" s="35"/>
      <c r="E70" s="35"/>
      <c r="F70" s="35"/>
      <c r="G70" s="5"/>
    </row>
    <row r="71" spans="1:7" s="75" customFormat="1">
      <c r="A71" s="34"/>
      <c r="B71" s="34"/>
      <c r="C71" s="35"/>
      <c r="D71" s="35"/>
      <c r="E71" s="35"/>
      <c r="F71" s="35"/>
      <c r="G71" s="5"/>
    </row>
    <row r="72" spans="1:7" s="75" customFormat="1">
      <c r="A72" s="34"/>
      <c r="B72" s="34"/>
      <c r="C72" s="35"/>
      <c r="D72" s="35"/>
      <c r="E72" s="35"/>
      <c r="F72" s="35"/>
      <c r="G72" s="5"/>
    </row>
    <row r="73" spans="1:7" s="75" customFormat="1">
      <c r="A73" s="34"/>
      <c r="B73" s="34"/>
      <c r="C73" s="35"/>
      <c r="D73" s="35"/>
      <c r="E73" s="35"/>
      <c r="F73" s="35"/>
      <c r="G73" s="5"/>
    </row>
    <row r="74" spans="1:7" s="75" customFormat="1">
      <c r="A74" s="34"/>
      <c r="B74" s="34"/>
      <c r="C74" s="35"/>
      <c r="D74" s="35"/>
      <c r="E74" s="35"/>
      <c r="F74" s="35"/>
      <c r="G74" s="5"/>
    </row>
    <row r="75" spans="1:7" s="75" customFormat="1">
      <c r="A75" s="4"/>
      <c r="B75" s="4"/>
      <c r="C75" s="35"/>
      <c r="D75" s="35"/>
      <c r="E75" s="35"/>
      <c r="F75" s="35"/>
      <c r="G75" s="5"/>
    </row>
    <row r="76" spans="1:7" s="75" customFormat="1">
      <c r="A76" s="72"/>
      <c r="B76" s="72"/>
      <c r="C76" s="131"/>
      <c r="D76" s="131"/>
      <c r="E76" s="131"/>
      <c r="F76" s="131"/>
    </row>
    <row r="77" spans="1:7" s="75" customFormat="1">
      <c r="A77" s="72"/>
      <c r="B77" s="72"/>
      <c r="C77" s="131"/>
      <c r="D77" s="131"/>
      <c r="E77" s="131"/>
      <c r="F77" s="131"/>
    </row>
    <row r="78" spans="1:7" s="75" customFormat="1">
      <c r="A78" s="72"/>
      <c r="B78" s="72"/>
      <c r="C78" s="131"/>
      <c r="D78" s="131"/>
      <c r="E78" s="131"/>
      <c r="F78" s="131"/>
    </row>
    <row r="79" spans="1:7" s="75" customFormat="1">
      <c r="A79" s="72"/>
      <c r="B79" s="72"/>
      <c r="C79" s="131"/>
      <c r="D79" s="131"/>
      <c r="E79" s="131"/>
      <c r="F79" s="131"/>
    </row>
    <row r="80" spans="1:7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7" s="75" customFormat="1">
      <c r="A97" s="72"/>
      <c r="B97" s="72"/>
      <c r="C97" s="131"/>
      <c r="D97" s="131"/>
      <c r="E97" s="131"/>
      <c r="F97" s="131"/>
    </row>
    <row r="98" spans="1:7" s="75" customFormat="1">
      <c r="A98" s="137"/>
      <c r="B98" s="137"/>
      <c r="C98" s="139"/>
      <c r="D98" s="139"/>
      <c r="E98" s="139"/>
      <c r="F98" s="139"/>
      <c r="G98" s="138"/>
    </row>
    <row r="99" spans="1:7" s="75" customFormat="1">
      <c r="A99" s="137"/>
      <c r="B99" s="137"/>
      <c r="C99" s="139"/>
      <c r="D99" s="139"/>
      <c r="E99" s="139"/>
      <c r="F99" s="139"/>
      <c r="G99" s="138"/>
    </row>
    <row r="100" spans="1:7" s="75" customFormat="1">
      <c r="A100" s="137"/>
      <c r="B100" s="137"/>
      <c r="C100" s="139"/>
      <c r="D100" s="139"/>
      <c r="E100" s="139"/>
      <c r="F100" s="139"/>
      <c r="G100" s="138"/>
    </row>
    <row r="101" spans="1:7" s="75" customFormat="1">
      <c r="A101" s="72"/>
      <c r="B101" s="72"/>
      <c r="C101" s="131"/>
      <c r="D101" s="131"/>
      <c r="E101" s="131"/>
      <c r="F101" s="131"/>
    </row>
    <row r="102" spans="1:7" s="75" customFormat="1">
      <c r="A102" s="72"/>
      <c r="B102" s="72"/>
      <c r="C102" s="131"/>
      <c r="D102" s="131"/>
      <c r="E102" s="131"/>
      <c r="F102" s="131"/>
    </row>
    <row r="103" spans="1:7" s="75" customFormat="1">
      <c r="A103" s="72"/>
      <c r="B103" s="72"/>
      <c r="C103" s="131"/>
      <c r="D103" s="131"/>
      <c r="E103" s="131"/>
      <c r="F103" s="131"/>
    </row>
    <row r="104" spans="1:7" s="75" customFormat="1">
      <c r="A104" s="72"/>
      <c r="B104" s="72"/>
      <c r="C104" s="131"/>
      <c r="D104" s="131"/>
      <c r="E104" s="131"/>
      <c r="F104" s="131"/>
    </row>
    <row r="105" spans="1:7" s="75" customFormat="1">
      <c r="A105" s="72"/>
      <c r="B105" s="72"/>
      <c r="C105" s="131"/>
      <c r="D105" s="131"/>
      <c r="E105" s="131"/>
      <c r="F105" s="131"/>
    </row>
    <row r="106" spans="1:7" s="75" customFormat="1">
      <c r="A106" s="72"/>
      <c r="B106" s="72"/>
      <c r="C106" s="72"/>
      <c r="D106" s="131"/>
      <c r="E106" s="131"/>
      <c r="F106" s="131"/>
    </row>
    <row r="107" spans="1:7" s="75" customFormat="1">
      <c r="A107" s="72"/>
      <c r="B107" s="72"/>
      <c r="C107" s="72"/>
      <c r="D107" s="131"/>
      <c r="E107" s="131"/>
      <c r="F107" s="131"/>
    </row>
    <row r="108" spans="1:7" s="75" customFormat="1">
      <c r="A108" s="72"/>
      <c r="B108" s="72"/>
      <c r="C108" s="72"/>
      <c r="D108" s="131"/>
      <c r="E108" s="131"/>
      <c r="F108" s="131"/>
    </row>
    <row r="109" spans="1:7" s="75" customFormat="1">
      <c r="A109" s="72"/>
      <c r="B109" s="72"/>
      <c r="C109" s="72"/>
      <c r="D109" s="131"/>
      <c r="E109" s="131"/>
      <c r="F109" s="131"/>
    </row>
    <row r="110" spans="1:7" s="75" customFormat="1">
      <c r="A110" s="72"/>
      <c r="B110" s="72"/>
      <c r="C110" s="72"/>
      <c r="D110" s="131"/>
      <c r="E110" s="131"/>
      <c r="F110" s="131"/>
    </row>
  </sheetData>
  <mergeCells count="19">
    <mergeCell ref="E1:G1"/>
    <mergeCell ref="A2:G2"/>
    <mergeCell ref="C4:E4"/>
    <mergeCell ref="C5:E5"/>
    <mergeCell ref="C6:E6"/>
    <mergeCell ref="F32:F33"/>
    <mergeCell ref="B60:E60"/>
    <mergeCell ref="B61:E61"/>
    <mergeCell ref="A13:G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5.25" customHeight="1">
      <c r="A2" s="194" t="s">
        <v>109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6</v>
      </c>
      <c r="D5" s="197"/>
      <c r="E5" s="197"/>
      <c r="F5" s="77"/>
    </row>
    <row r="6" spans="1:7" ht="19.5">
      <c r="B6" s="78" t="s">
        <v>2</v>
      </c>
      <c r="C6" s="196">
        <v>11183.8</v>
      </c>
      <c r="D6" s="197"/>
      <c r="E6" s="197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64.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5" t="s">
        <v>41</v>
      </c>
      <c r="F1" s="165"/>
      <c r="G1" s="165"/>
    </row>
    <row r="2" spans="1:7" ht="50.25" customHeight="1">
      <c r="A2" s="194" t="s">
        <v>100</v>
      </c>
      <c r="B2" s="194"/>
      <c r="C2" s="194"/>
      <c r="D2" s="194"/>
      <c r="E2" s="194"/>
      <c r="F2" s="194"/>
      <c r="G2" s="194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5" t="s">
        <v>101</v>
      </c>
      <c r="D4" s="181"/>
      <c r="E4" s="181"/>
      <c r="F4" s="74"/>
      <c r="G4" s="75"/>
    </row>
    <row r="5" spans="1:7" s="76" customFormat="1" ht="19.5">
      <c r="A5" s="72"/>
      <c r="B5" s="73" t="s">
        <v>1</v>
      </c>
      <c r="C5" s="196">
        <v>4</v>
      </c>
      <c r="D5" s="197"/>
      <c r="E5" s="197"/>
      <c r="F5" s="77"/>
      <c r="G5" s="75"/>
    </row>
    <row r="6" spans="1:7" s="76" customFormat="1" ht="19.5">
      <c r="A6" s="72"/>
      <c r="B6" s="78" t="s">
        <v>2</v>
      </c>
      <c r="C6" s="206">
        <v>2256.3000000000002</v>
      </c>
      <c r="D6" s="207"/>
      <c r="E6" s="207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0"/>
      <c r="D8" s="191"/>
      <c r="E8" s="192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4"/>
      <c r="B13" s="205"/>
      <c r="C13" s="205"/>
      <c r="D13" s="205"/>
      <c r="E13" s="168"/>
      <c r="F13" s="168"/>
      <c r="G13" s="168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2" t="s">
        <v>4</v>
      </c>
      <c r="B15" s="154" t="s">
        <v>5</v>
      </c>
      <c r="C15" s="156" t="s">
        <v>32</v>
      </c>
      <c r="D15" s="158" t="s">
        <v>43</v>
      </c>
      <c r="E15" s="159"/>
      <c r="F15" s="156" t="s">
        <v>80</v>
      </c>
      <c r="G15" s="160" t="s">
        <v>52</v>
      </c>
    </row>
    <row r="16" spans="1:7" ht="45" customHeight="1">
      <c r="A16" s="153"/>
      <c r="B16" s="155"/>
      <c r="C16" s="157"/>
      <c r="D16" s="37" t="s">
        <v>6</v>
      </c>
      <c r="E16" s="45" t="s">
        <v>42</v>
      </c>
      <c r="F16" s="157"/>
      <c r="G16" s="161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4"/>
      <c r="C46" s="145"/>
      <c r="D46" s="146"/>
      <c r="E46" s="147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48" t="s">
        <v>34</v>
      </c>
      <c r="C48" s="148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8"/>
      <c r="C52" s="199"/>
      <c r="D52" s="199"/>
      <c r="E52" s="200"/>
      <c r="F52" s="6"/>
      <c r="G52" s="6"/>
    </row>
    <row r="53" spans="1:7" ht="52.5" customHeight="1">
      <c r="A53" s="27"/>
      <c r="B53" s="201" t="s">
        <v>95</v>
      </c>
      <c r="C53" s="202"/>
      <c r="D53" s="202"/>
      <c r="E53" s="203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5" t="s">
        <v>41</v>
      </c>
      <c r="F1" s="165"/>
      <c r="G1" s="165"/>
    </row>
    <row r="2" spans="1:7" ht="50.25" customHeight="1">
      <c r="A2" s="194" t="s">
        <v>105</v>
      </c>
      <c r="B2" s="194"/>
      <c r="C2" s="194"/>
      <c r="D2" s="194"/>
      <c r="E2" s="194"/>
      <c r="F2" s="194"/>
      <c r="G2" s="194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5" t="s">
        <v>107</v>
      </c>
      <c r="D4" s="181"/>
      <c r="E4" s="181"/>
      <c r="F4" s="74"/>
      <c r="G4" s="75"/>
    </row>
    <row r="5" spans="1:7" s="76" customFormat="1" ht="19.5">
      <c r="A5" s="72"/>
      <c r="B5" s="73" t="s">
        <v>1</v>
      </c>
      <c r="C5" s="196">
        <v>4</v>
      </c>
      <c r="D5" s="197"/>
      <c r="E5" s="197"/>
      <c r="F5" s="77"/>
      <c r="G5" s="75"/>
    </row>
    <row r="6" spans="1:7" s="76" customFormat="1" ht="19.5">
      <c r="A6" s="72"/>
      <c r="B6" s="78" t="s">
        <v>2</v>
      </c>
      <c r="C6" s="196">
        <v>7165.3</v>
      </c>
      <c r="D6" s="197"/>
      <c r="E6" s="197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0"/>
      <c r="D8" s="191"/>
      <c r="E8" s="192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4"/>
      <c r="B13" s="205"/>
      <c r="C13" s="205"/>
      <c r="D13" s="205"/>
      <c r="E13" s="168"/>
      <c r="F13" s="168"/>
      <c r="G13" s="168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2" t="s">
        <v>4</v>
      </c>
      <c r="B15" s="154" t="s">
        <v>5</v>
      </c>
      <c r="C15" s="156" t="s">
        <v>32</v>
      </c>
      <c r="D15" s="158" t="s">
        <v>43</v>
      </c>
      <c r="E15" s="159"/>
      <c r="F15" s="156" t="s">
        <v>80</v>
      </c>
      <c r="G15" s="160" t="s">
        <v>52</v>
      </c>
    </row>
    <row r="16" spans="1:7" ht="45" customHeight="1">
      <c r="A16" s="153"/>
      <c r="B16" s="155"/>
      <c r="C16" s="157"/>
      <c r="D16" s="94" t="s">
        <v>6</v>
      </c>
      <c r="E16" s="45" t="s">
        <v>42</v>
      </c>
      <c r="F16" s="157"/>
      <c r="G16" s="161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4"/>
      <c r="C48" s="145"/>
      <c r="D48" s="146"/>
      <c r="E48" s="147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48" t="s">
        <v>34</v>
      </c>
      <c r="C50" s="148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8"/>
      <c r="C60" s="199"/>
      <c r="D60" s="199"/>
      <c r="E60" s="200"/>
      <c r="F60" s="6"/>
      <c r="G60" s="6"/>
    </row>
    <row r="61" spans="1:7" ht="52.5" customHeight="1">
      <c r="A61" s="27"/>
      <c r="B61" s="201" t="s">
        <v>95</v>
      </c>
      <c r="C61" s="202"/>
      <c r="D61" s="202"/>
      <c r="E61" s="203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3.75" customHeight="1">
      <c r="A2" s="194" t="s">
        <v>106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9</v>
      </c>
      <c r="D5" s="197"/>
      <c r="E5" s="197"/>
      <c r="F5" s="77"/>
    </row>
    <row r="6" spans="1:7" ht="19.5">
      <c r="B6" s="78" t="s">
        <v>2</v>
      </c>
      <c r="C6" s="196">
        <v>18162.099999999999</v>
      </c>
      <c r="D6" s="197"/>
      <c r="E6" s="197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4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111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7</v>
      </c>
      <c r="D5" s="197"/>
      <c r="E5" s="197"/>
      <c r="F5" s="77"/>
    </row>
    <row r="6" spans="1:7" ht="19.5">
      <c r="B6" s="78" t="s">
        <v>2</v>
      </c>
      <c r="C6" s="196">
        <v>12392.69</v>
      </c>
      <c r="D6" s="197"/>
      <c r="E6" s="197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6.2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112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5</v>
      </c>
      <c r="D5" s="197"/>
      <c r="E5" s="197"/>
      <c r="F5" s="77"/>
    </row>
    <row r="6" spans="1:7" ht="19.5">
      <c r="B6" s="78" t="s">
        <v>2</v>
      </c>
      <c r="C6" s="196">
        <v>9285.86</v>
      </c>
      <c r="D6" s="197"/>
      <c r="E6" s="197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63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113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3183</v>
      </c>
      <c r="D6" s="197"/>
      <c r="E6" s="19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6.2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7.5" customHeight="1">
      <c r="A2" s="194" t="s">
        <v>114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3259.2</v>
      </c>
      <c r="D6" s="197"/>
      <c r="E6" s="19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4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2019-11-26T01:29:08Z</dcterms:modified>
</cp:coreProperties>
</file>