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<sst xmlns="http://schemas.openxmlformats.org/spreadsheetml/2006/main" count="149" uniqueCount="126">
  <si>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</si>
  <si>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</si>
  <si>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</si>
  <si>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</si>
  <si>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</si>
  <si>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</si>
  <si>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</si>
  <si>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</si>
  <si>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</si>
  <si>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</si>
  <si>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</si>
  <si>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</si>
  <si>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</si>
  <si>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</si>
  <si>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</si>
  <si>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</si>
  <si>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</si>
  <si>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</si>
  <si>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</si>
  <si>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</si>
  <si>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</si>
  <si>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</si>
  <si>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</si>
  <si>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</si>
  <si>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</si>
  <si>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</si>
  <si>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</si>
  <si>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</si>
  <si>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</si>
  <si>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</si>
  <si>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</si>
  <si>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</si>
  <si>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</si>
  <si>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</si>
  <si>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</si>
  <si>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</si>
  <si>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</si>
  <si>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</si>
  <si>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</si>
  <si>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</si>
  <si>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</si>
  <si>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</si>
  <si>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</si>
  <si>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</si>
  <si>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</si>
  <si>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</si>
  <si>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</si>
  <si>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</si>
  <si>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</si>
  <si>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</si>
  <si>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</si>
  <si>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</si>
  <si>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</si>
  <si>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</si>
  <si>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</si>
  <si>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</si>
  <si>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</si>
  <si>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</si>
  <si>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</si>
  <si>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</si>
  <si>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</si>
  <si>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</si>
  <si>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</si>
  <si>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</si>
  <si>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</si>
  <si>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</si>
  <si>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</si>
  <si>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</si>
  <si>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</si>
  <si>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</si>
  <si>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</si>
  <si>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</si>
  <si>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</si>
  <si>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</si>
  <si>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</si>
  <si>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</si>
  <si>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</si>
  <si>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</si>
  <si>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</si>
  <si>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</si>
  <si>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</si>
  <si>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</si>
  <si>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</si>
  <si>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</si>
  <si>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</si>
  <si>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</si>
  <si>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</si>
  <si>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</si>
  <si>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</si>
  <si>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</si>
  <si>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</si>
  <si>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</si>
  <si>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</si>
  <si>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</si>
  <si>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</si>
  <si>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</si>
  <si>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</si>
  <si>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</si>
  <si>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</si>
  <si>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</si>
  <si>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</si>
  <si>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</si>
  <si>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</si>
  <si>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</si>
  <si>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</si>
  <si>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</si>
  <si>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</si>
  <si>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</si>
  <si>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</si>
  <si>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</si>
  <si>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</si>
  <si>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</si>
  <si>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</si>
  <si>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</si>
  <si>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</si>
  <si>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</si>
  <si>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Промывка, опрессовка ОС</t>
  </si>
  <si>
    <t xml:space="preserve"> </t>
  </si>
  <si>
    <t>Проверка ОПУ</t>
  </si>
  <si>
    <t>План работ и услуг по содержанию и ремонту общего имущества МКД на 2019 год по адресу:                                                                           Юрина,216</t>
  </si>
  <si>
    <t>5 этажный панельный</t>
  </si>
  <si>
    <t>Терлоизоляция труб 60 м.п.</t>
  </si>
  <si>
    <t>Ремонт кровли (козырьки над вент шахтами)</t>
  </si>
  <si>
    <t>Ремонт межпанельных швов</t>
  </si>
  <si>
    <t>Установка пластиковых окон (8 п-ов)</t>
  </si>
  <si>
    <t>Ремонт кровли 4 п-д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</si>
</sst>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1">
      <selection activeCell="H30" sqref="H30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2" t="s">
        <v>119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120</v>
      </c>
      <c r="D4" s="144"/>
      <c r="E4" s="144"/>
    </row>
    <row r="5" spans="2:5" ht="19.5">
      <c r="B5" s="65" t="s">
        <v>1</v>
      </c>
      <c r="C5" s="145">
        <v>8</v>
      </c>
      <c r="D5" s="146"/>
      <c r="E5" s="146"/>
    </row>
    <row r="6" spans="2:5" ht="19.5">
      <c r="B6" s="67" t="s">
        <v>2</v>
      </c>
      <c r="C6" s="145">
        <v>5752.8</v>
      </c>
      <c r="D6" s="146"/>
      <c r="E6" s="146"/>
    </row>
    <row r="7" spans="2:5" ht="19.5">
      <c r="B7" s="67" t="s">
        <v>88</v>
      </c>
      <c r="C7" s="68">
        <v>1260</v>
      </c>
      <c r="D7" s="69"/>
      <c r="E7" s="70"/>
    </row>
    <row r="8" spans="2:5" ht="39">
      <c r="B8" s="77" t="s">
        <v>93</v>
      </c>
      <c r="C8" s="139"/>
      <c r="D8" s="140"/>
      <c r="E8" s="141"/>
    </row>
    <row r="9" spans="2:5" ht="19.5">
      <c r="B9" s="71" t="s">
        <v>89</v>
      </c>
      <c r="C9" s="72">
        <v>485450.31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D48*12</f>
        <v>13728</v>
      </c>
      <c r="D11" s="63"/>
      <c r="E11" s="46"/>
    </row>
    <row r="12" spans="2:5" ht="18.75">
      <c r="B12" s="75" t="s">
        <v>87</v>
      </c>
      <c r="C12" s="105">
        <f>C6*C10*12</f>
        <v>646844.8319999999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32445.791999999998</v>
      </c>
      <c r="D17" s="15">
        <v>5.64</v>
      </c>
      <c r="E17" s="15">
        <f>C17*12</f>
        <v>389349.50399999996</v>
      </c>
    </row>
    <row r="18" spans="1:5" ht="18.75">
      <c r="A18" s="79" t="s">
        <v>10</v>
      </c>
      <c r="B18" s="18" t="s">
        <v>11</v>
      </c>
      <c r="C18" s="15">
        <f>0.67*C6</f>
        <v>3854.376</v>
      </c>
      <c r="D18" s="15">
        <v>0.67</v>
      </c>
      <c r="E18" s="15">
        <f>C18*12</f>
        <v>46252.512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0.2346683354192741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0.0428921568627451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0.029568210262828534</v>
      </c>
      <c r="E22" s="15">
        <f>C7*1.62</f>
        <v>2041.2</v>
      </c>
    </row>
    <row r="23" spans="1:5" s="88" customFormat="1" ht="18.75">
      <c r="A23" s="87" t="s">
        <v>95</v>
      </c>
      <c r="B23" s="1" t="s">
        <v>37</v>
      </c>
      <c r="C23" s="15">
        <f>C12*12%/12</f>
        <v>6468.4483199999995</v>
      </c>
      <c r="D23" s="15">
        <f>C23/C6</f>
        <v>1.1243999999999998</v>
      </c>
      <c r="E23" s="3">
        <f>C12*12%</f>
        <v>77621.37984</v>
      </c>
    </row>
    <row r="24" spans="1:5" ht="37.5">
      <c r="A24" s="87" t="s">
        <v>96</v>
      </c>
      <c r="B24" s="1" t="s">
        <v>83</v>
      </c>
      <c r="C24" s="15">
        <f>C12*0.9%/12</f>
        <v>485.133624</v>
      </c>
      <c r="D24" s="15">
        <f>C24/C6</f>
        <v>0.08433</v>
      </c>
      <c r="E24" s="3">
        <f>C12*0.9%</f>
        <v>5821.603488</v>
      </c>
    </row>
    <row r="25" spans="1:5" s="88" customFormat="1" ht="18.75">
      <c r="A25" s="87" t="s">
        <v>97</v>
      </c>
      <c r="B25" s="1" t="s">
        <v>84</v>
      </c>
      <c r="C25" s="15">
        <f>C12*2.5%/12</f>
        <v>1347.5934</v>
      </c>
      <c r="D25" s="15">
        <f>C25/C6</f>
        <v>0.23424999999999999</v>
      </c>
      <c r="E25" s="3">
        <f>C25*12</f>
        <v>16171.1208</v>
      </c>
    </row>
    <row r="26" spans="1:5" s="90" customFormat="1" ht="18.75">
      <c r="A26" s="87" t="s">
        <v>98</v>
      </c>
      <c r="B26" s="48" t="s">
        <v>94</v>
      </c>
      <c r="C26" s="49">
        <f>E26/12</f>
        <v>404.541925</v>
      </c>
      <c r="D26" s="49">
        <f>E26/C6/12</f>
        <v>0.07032087418300653</v>
      </c>
      <c r="E26" s="50">
        <f>C9*1%</f>
        <v>4854.5031</v>
      </c>
    </row>
    <row r="27" spans="1:5" s="92" customFormat="1" ht="18.75">
      <c r="A27" s="91"/>
      <c r="B27" s="63" t="s">
        <v>108</v>
      </c>
      <c r="C27" s="14">
        <f>SUM(C17:C26)</f>
        <v>46772.73526899999</v>
      </c>
      <c r="D27" s="14">
        <f>SUM(D17:D26)</f>
        <v>8.130429576727852</v>
      </c>
      <c r="E27" s="14">
        <f>SUM(E17:E26)</f>
        <v>561272.823228</v>
      </c>
    </row>
    <row r="28" spans="1:5" ht="37.5">
      <c r="A28" s="87"/>
      <c r="B28" s="109" t="s">
        <v>91</v>
      </c>
      <c r="C28" s="110">
        <f>E28/12</f>
        <v>7131.000730999997</v>
      </c>
      <c r="D28" s="110">
        <f>C28/C6</f>
        <v>1.2395704232721452</v>
      </c>
      <c r="E28" s="110">
        <f>C12-E27</f>
        <v>85572.00877199997</v>
      </c>
    </row>
    <row r="29" spans="1:5" ht="18.75">
      <c r="A29" s="89" t="s">
        <v>99</v>
      </c>
      <c r="B29" s="48"/>
      <c r="C29" s="15">
        <f aca="true" t="shared" si="0" ref="C29:C40">E29/12</f>
        <v>0</v>
      </c>
      <c r="D29" s="54">
        <f>C29/C6</f>
        <v>0</v>
      </c>
      <c r="E29" s="50"/>
    </row>
    <row r="30" spans="1:5" ht="18.75">
      <c r="A30" s="89" t="s">
        <v>100</v>
      </c>
      <c r="B30" s="48" t="s">
        <v>123</v>
      </c>
      <c r="C30" s="15">
        <f t="shared" si="0"/>
        <v>2000</v>
      </c>
      <c r="D30" s="54">
        <f>C30/C6</f>
        <v>0.3476567932137394</v>
      </c>
      <c r="E30" s="15">
        <v>24000</v>
      </c>
    </row>
    <row r="31" spans="1:5" ht="18.75">
      <c r="A31" s="89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116</v>
      </c>
      <c r="C32" s="49">
        <f t="shared" si="0"/>
        <v>0</v>
      </c>
      <c r="D32" s="54">
        <f>C32/C6</f>
        <v>0</v>
      </c>
      <c r="E32" s="50"/>
    </row>
    <row r="33" spans="1:5" ht="18.75">
      <c r="A33" s="89" t="s">
        <v>103</v>
      </c>
      <c r="B33" s="48" t="s">
        <v>118</v>
      </c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104</v>
      </c>
      <c r="B34" s="1" t="s">
        <v>124</v>
      </c>
      <c r="C34" s="49">
        <f t="shared" si="0"/>
        <v>26666.666666666668</v>
      </c>
      <c r="D34" s="54">
        <f>C34/C6</f>
        <v>4.6354239095165255</v>
      </c>
      <c r="E34" s="3">
        <v>320000</v>
      </c>
    </row>
    <row r="35" spans="1:5" ht="18.75">
      <c r="A35" s="89" t="s">
        <v>105</v>
      </c>
      <c r="B35" s="1" t="s">
        <v>121</v>
      </c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 t="s">
        <v>122</v>
      </c>
      <c r="C36" s="15">
        <f t="shared" si="0"/>
        <v>500</v>
      </c>
      <c r="D36" s="15">
        <f>C36/C6</f>
        <v>0.08691419830343484</v>
      </c>
      <c r="E36" s="15">
        <v>6000</v>
      </c>
    </row>
    <row r="37" spans="1:5" ht="18.75">
      <c r="A37" s="89" t="s">
        <v>107</v>
      </c>
      <c r="B37" s="1" t="s">
        <v>125</v>
      </c>
      <c r="C37" s="15">
        <f t="shared" si="0"/>
        <v>1250</v>
      </c>
      <c r="D37" s="15">
        <f>C37/C6</f>
        <v>0.2172854957585871</v>
      </c>
      <c r="E37" s="3">
        <v>15000</v>
      </c>
    </row>
    <row r="38" spans="1:7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>
        <v>0</v>
      </c>
      <c r="G38" s="66" t="s">
        <v>117</v>
      </c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112</v>
      </c>
      <c r="C41" s="14">
        <f>SUM(C29:C40)</f>
        <v>30416.666666666668</v>
      </c>
      <c r="D41" s="14">
        <f>SUM(D29:D40)</f>
        <v>5.287280396792288</v>
      </c>
      <c r="E41" s="14">
        <f>SUM(E29:E40)</f>
        <v>365000</v>
      </c>
      <c r="F41" s="100"/>
    </row>
    <row r="42" spans="1:5" ht="18" customHeight="1">
      <c r="A42" s="18"/>
      <c r="B42" s="111" t="s">
        <v>115</v>
      </c>
      <c r="C42" s="108"/>
      <c r="D42" s="108"/>
      <c r="E42" s="108">
        <v>-28825.8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21" t="s">
        <v>113</v>
      </c>
      <c r="C46" s="147"/>
      <c r="D46" s="101">
        <f>D27+D41</f>
        <v>13.41770997352014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114</v>
      </c>
      <c r="C48" s="103">
        <v>1300</v>
      </c>
      <c r="D48" s="103">
        <f>C48/100*88</f>
        <v>1144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8" t="s">
        <v>92</v>
      </c>
      <c r="C50" s="149"/>
      <c r="D50" s="149"/>
      <c r="E50" s="150"/>
    </row>
    <row r="51" spans="1:5" ht="60" customHeight="1">
      <c r="A51" s="95"/>
      <c r="B51" s="151"/>
      <c r="C51" s="152"/>
      <c r="D51" s="152"/>
      <c r="E51" s="153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2018-12-26T01:05:16Z</dcterms:modified>
  <cp:category/>
  <cp:version/>
  <cp:contentType/>
  <cp:contentStatus/>
</cp:coreProperties>
</file>