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30" i="87"/>
  <c r="C31"/>
  <c r="D31" s="1"/>
  <c r="C32"/>
  <c r="C33"/>
  <c r="C34"/>
  <c r="C35"/>
  <c r="D32"/>
  <c r="E34"/>
  <c r="C29"/>
  <c r="C36"/>
  <c r="D36" s="1"/>
  <c r="D35"/>
  <c r="C18" l="1"/>
  <c r="D39" l="1"/>
  <c r="C11" s="1"/>
  <c r="D29"/>
  <c r="D30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D20" i="75"/>
  <c r="E18" i="90"/>
  <c r="D20"/>
  <c r="F20" i="70"/>
  <c r="D34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D24" i="87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F28" i="86" l="1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</calcChain>
</file>

<file path=xl/sharedStrings.xml><?xml version="1.0" encoding="utf-8"?>
<sst xmlns="http://schemas.openxmlformats.org/spreadsheetml/2006/main" count="1267" uniqueCount="153">
  <si>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</si>
  <si>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</si>
  <si>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</si>
  <si>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</si>
  <si>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</si>
  <si>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</si>
  <si>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</si>
  <si>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</si>
  <si>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</si>
  <si>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</si>
  <si>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</si>
  <si>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</si>
  <si>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</si>
  <si>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</si>
  <si>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</si>
  <si>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</si>
  <si>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</si>
  <si>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</si>
  <si>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</si>
  <si>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</si>
  <si>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</si>
  <si>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</si>
  <si>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</si>
  <si>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</si>
  <si>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</si>
  <si>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</si>
  <si>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</si>
  <si>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</si>
  <si>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</si>
  <si>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</si>
  <si>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</si>
  <si>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</si>
  <si>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</si>
  <si>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</si>
  <si>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</si>
  <si>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</si>
  <si>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</si>
  <si>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</si>
  <si>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</si>
  <si>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</si>
  <si>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</si>
  <si>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</si>
  <si>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</si>
  <si>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</si>
  <si>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</si>
  <si>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</si>
  <si>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</si>
  <si>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</si>
  <si>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</si>
  <si>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</si>
  <si>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</si>
  <si>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</si>
  <si>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</si>
  <si>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</si>
  <si>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</si>
  <si>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</si>
  <si>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</si>
  <si>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</si>
  <si>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</si>
  <si>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</si>
  <si>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</si>
  <si>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</si>
  <si>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</si>
  <si>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</si>
  <si>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</si>
  <si>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</si>
  <si>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</si>
  <si>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</si>
  <si>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</si>
  <si>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</si>
  <si>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</si>
  <si>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</si>
  <si>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</si>
  <si>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</si>
  <si>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</si>
  <si>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</si>
  <si>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</si>
  <si>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</si>
  <si>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</si>
  <si>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</si>
  <si>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</si>
  <si>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</si>
  <si>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</si>
  <si>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</si>
  <si>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</si>
  <si>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</si>
  <si>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</si>
  <si>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</si>
  <si>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</si>
  <si>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</si>
  <si>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</si>
  <si>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</si>
  <si>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</si>
  <si>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</si>
  <si>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</si>
  <si>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</si>
  <si>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</si>
  <si>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</si>
  <si>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</si>
  <si>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</si>
  <si>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</si>
  <si>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</si>
  <si>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</si>
  <si>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</si>
  <si>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</si>
  <si>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</si>
  <si>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</si>
  <si>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</si>
  <si>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</si>
  <si>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</si>
  <si>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</si>
  <si>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</si>
  <si>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</si>
  <si>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</si>
  <si>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</si>
  <si>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</si>
  <si>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</si>
  <si>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</si>
  <si>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</si>
  <si>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</si>
  <si>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</si>
  <si>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</si>
  <si>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</si>
  <si>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</si>
  <si>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</si>
  <si>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</si>
  <si>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</si>
  <si>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</si>
  <si>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</si>
  <si>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</si>
  <si>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</si>
  <si>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</si>
  <si>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</si>
  <si>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</si>
  <si>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</si>
  <si>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</si>
  <si>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</si>
  <si>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3.5.</t>
  </si>
  <si>
    <t>3.6.</t>
  </si>
  <si>
    <t>Итого услуги по управлению и содержанию МКД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</si>
  <si>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</si>
  <si>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</si>
  <si>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</si>
  <si>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</si>
  <si>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План работ и услуг по содержанию и ремонту общего имущества МКД на 2019 год по адресу:   Монтажников, 3                                                                         </t>
  </si>
  <si>
    <t>Установка подъездных козырьков с 1 по 6 под.</t>
  </si>
  <si>
    <t>4.3.</t>
  </si>
  <si>
    <t>Измерения и испытания в электроустановке</t>
  </si>
  <si>
    <t>Замена запорной арматуры</t>
  </si>
  <si>
    <t>3.7.</t>
  </si>
  <si>
    <t>Восстановление теплоизоляции</t>
  </si>
  <si>
    <t>3.8.</t>
  </si>
  <si>
    <t>Остаток денежных средств на 01.01. 2019г.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</si>
</sst>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30.6" customHeight="1">
      <c r="A2" s="164" t="s">
        <v>66</v>
      </c>
      <c r="B2" s="164"/>
      <c r="C2" s="164"/>
      <c r="D2" s="164"/>
      <c r="E2" s="164"/>
      <c r="F2" s="164"/>
      <c r="G2" s="16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5" t="s">
        <v>50</v>
      </c>
      <c r="D4" s="166"/>
      <c r="E4" s="166"/>
      <c r="F4" s="42"/>
    </row>
    <row r="5" spans="1:7">
      <c r="B5" s="9" t="s">
        <v>1</v>
      </c>
      <c r="C5" s="167">
        <v>4</v>
      </c>
      <c r="D5" s="168"/>
      <c r="E5" s="168"/>
      <c r="F5" s="43"/>
    </row>
    <row r="6" spans="1:7">
      <c r="B6" s="10" t="s">
        <v>2</v>
      </c>
      <c r="C6" s="167">
        <v>7505.5</v>
      </c>
      <c r="D6" s="168"/>
      <c r="E6" s="168"/>
      <c r="F6" s="43"/>
    </row>
    <row r="7" spans="1:7" ht="18.75" customHeight="1">
      <c r="B7" s="39" t="s">
        <v>47</v>
      </c>
      <c r="C7" s="160">
        <v>64200</v>
      </c>
      <c r="D7" s="161"/>
      <c r="E7" s="162"/>
      <c r="F7" s="44"/>
    </row>
    <row r="8" spans="1:7">
      <c r="B8" s="56"/>
      <c r="D8" s="38">
        <v>9</v>
      </c>
    </row>
    <row r="9" spans="1:7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6" t="s">
        <v>34</v>
      </c>
      <c r="C46" s="14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.75" customHeight="1">
      <c r="A2" s="192" t="s">
        <v>115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116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3926.2</v>
      </c>
      <c r="D6" s="195"/>
      <c r="E6" s="19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10</v>
      </c>
      <c r="D5" s="195"/>
      <c r="E5" s="195"/>
      <c r="F5" s="77"/>
    </row>
    <row r="6" spans="1:7" ht="19.5">
      <c r="B6" s="78" t="s">
        <v>2</v>
      </c>
      <c r="C6" s="194">
        <v>17699.099999999999</v>
      </c>
      <c r="D6" s="195"/>
      <c r="E6" s="195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" customHeight="1">
      <c r="A2" s="192" t="s">
        <v>118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3240.8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7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119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3239.5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2" customHeight="1">
      <c r="A2" s="192" t="s">
        <v>120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13949.96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72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2</v>
      </c>
      <c r="D5" s="195"/>
      <c r="E5" s="195"/>
      <c r="F5" s="77"/>
    </row>
    <row r="6" spans="1:7" ht="19.5">
      <c r="B6" s="78" t="s">
        <v>2</v>
      </c>
      <c r="C6" s="194">
        <v>3950.5</v>
      </c>
      <c r="D6" s="195"/>
      <c r="E6" s="195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" customHeight="1">
      <c r="A2" s="192" t="s">
        <v>122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3241.8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3250.9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3252.6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3248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2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5.25" customHeight="1">
      <c r="A2" s="192" t="s">
        <v>109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11183.8</v>
      </c>
      <c r="D6" s="195"/>
      <c r="E6" s="19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4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3254.9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21" zoomScale="77" zoomScaleNormal="77" workbookViewId="0">
      <selection activeCell="C34" sqref="C34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4.4257812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2" t="s">
        <v>144</v>
      </c>
      <c r="B2" s="192"/>
      <c r="C2" s="192"/>
      <c r="D2" s="192"/>
      <c r="E2" s="192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3" t="s">
        <v>110</v>
      </c>
      <c r="D4" s="179"/>
      <c r="E4" s="179"/>
    </row>
    <row r="5" spans="1:5" ht="19.5">
      <c r="B5" s="73" t="s">
        <v>1</v>
      </c>
      <c r="C5" s="194">
        <v>6</v>
      </c>
      <c r="D5" s="195"/>
      <c r="E5" s="195"/>
    </row>
    <row r="6" spans="1:5" ht="19.5">
      <c r="B6" s="78" t="s">
        <v>2</v>
      </c>
      <c r="C6" s="194">
        <v>11652.32</v>
      </c>
      <c r="D6" s="195"/>
      <c r="E6" s="195"/>
    </row>
    <row r="7" spans="1:5" ht="19.5">
      <c r="B7" s="78" t="s">
        <v>89</v>
      </c>
      <c r="C7" s="79">
        <v>1288</v>
      </c>
      <c r="D7" s="80"/>
      <c r="E7" s="81"/>
    </row>
    <row r="8" spans="1:5" ht="39">
      <c r="B8" s="98" t="s">
        <v>96</v>
      </c>
      <c r="C8" s="188"/>
      <c r="D8" s="189"/>
      <c r="E8" s="190"/>
    </row>
    <row r="9" spans="1:5" ht="19.5">
      <c r="B9" s="108" t="s">
        <v>91</v>
      </c>
      <c r="C9" s="105">
        <v>1410954.6</v>
      </c>
      <c r="D9" s="106"/>
      <c r="E9" s="107"/>
    </row>
    <row r="10" spans="1:5">
      <c r="B10" s="87" t="s">
        <v>87</v>
      </c>
      <c r="C10" s="88">
        <v>9</v>
      </c>
      <c r="D10" s="66"/>
      <c r="E10" s="46"/>
    </row>
    <row r="11" spans="1:5">
      <c r="B11" s="87" t="s">
        <v>93</v>
      </c>
      <c r="C11" s="88">
        <f>D39*12</f>
        <v>27456</v>
      </c>
      <c r="D11" s="66"/>
      <c r="E11" s="46"/>
    </row>
    <row r="12" spans="1:5">
      <c r="B12" s="87" t="s">
        <v>88</v>
      </c>
      <c r="C12" s="89">
        <f>C6*C10*12</f>
        <v>1258450.56</v>
      </c>
      <c r="D12" s="66">
        <f>C12/12</f>
        <v>104870.88</v>
      </c>
      <c r="E12" s="46"/>
    </row>
    <row r="13" spans="1:5">
      <c r="A13" s="177"/>
      <c r="B13" s="178"/>
      <c r="C13" s="178"/>
      <c r="D13" s="178"/>
      <c r="E13" s="179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3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65719.084799999997</v>
      </c>
      <c r="D17" s="15">
        <v>5.64</v>
      </c>
      <c r="E17" s="15">
        <f>C17*12</f>
        <v>788629.0175999999</v>
      </c>
    </row>
    <row r="18" spans="1:5">
      <c r="A18" s="100" t="s">
        <v>10</v>
      </c>
      <c r="B18" s="18" t="s">
        <v>11</v>
      </c>
      <c r="C18" s="15">
        <f>0.67*C6</f>
        <v>7807.0544</v>
      </c>
      <c r="D18" s="15">
        <v>0.67</v>
      </c>
      <c r="E18" s="15">
        <f>C18*12</f>
        <v>93684.652799999996</v>
      </c>
    </row>
    <row r="19" spans="1:5">
      <c r="A19" s="100" t="s">
        <v>12</v>
      </c>
      <c r="B19" s="18" t="s">
        <v>33</v>
      </c>
      <c r="C19" s="15">
        <v>2700</v>
      </c>
      <c r="D19" s="15">
        <f>C19/C6</f>
        <v>0.23171351284551059</v>
      </c>
      <c r="E19" s="15">
        <f>C19*12</f>
        <v>32400</v>
      </c>
    </row>
    <row r="20" spans="1:5">
      <c r="A20" s="118" t="s">
        <v>13</v>
      </c>
      <c r="B20" s="46" t="s">
        <v>58</v>
      </c>
      <c r="C20" s="15">
        <f>E20/12</f>
        <v>166.5</v>
      </c>
      <c r="D20" s="15">
        <f>C20/C6</f>
        <v>1.4288999958806487E-2</v>
      </c>
      <c r="E20" s="3">
        <v>1998</v>
      </c>
    </row>
    <row r="21" spans="1:5">
      <c r="A21" s="118" t="s">
        <v>14</v>
      </c>
      <c r="B21" s="1" t="s">
        <v>38</v>
      </c>
      <c r="C21" s="15">
        <f t="shared" ref="C21" si="0">E21/12</f>
        <v>252.23333333333335</v>
      </c>
      <c r="D21" s="54">
        <f>C21/C6</f>
        <v>2.1646619156814553E-2</v>
      </c>
      <c r="E21" s="15">
        <f>C7*2.35</f>
        <v>3026.8</v>
      </c>
    </row>
    <row r="22" spans="1:5">
      <c r="A22" s="118" t="s">
        <v>45</v>
      </c>
      <c r="B22" s="1" t="s">
        <v>85</v>
      </c>
      <c r="C22" s="15">
        <f>E22/12</f>
        <v>173.88</v>
      </c>
      <c r="D22" s="54">
        <f>C22/C6</f>
        <v>1.4922350227250882E-2</v>
      </c>
      <c r="E22" s="15">
        <f>C7*1.62</f>
        <v>2086.56</v>
      </c>
    </row>
    <row r="23" spans="1:5" s="119" customFormat="1">
      <c r="A23" s="118" t="s">
        <v>132</v>
      </c>
      <c r="B23" s="1" t="s">
        <v>37</v>
      </c>
      <c r="C23" s="15">
        <f>C12*12%/12</f>
        <v>12584.505599999999</v>
      </c>
      <c r="D23" s="15">
        <f>C23/C6</f>
        <v>1.0799999999999998</v>
      </c>
      <c r="E23" s="3">
        <f>C12*12%</f>
        <v>151014.06719999999</v>
      </c>
    </row>
    <row r="24" spans="1:5" ht="37.5">
      <c r="A24" s="118" t="s">
        <v>133</v>
      </c>
      <c r="B24" s="1" t="s">
        <v>83</v>
      </c>
      <c r="C24" s="15">
        <f>C12*0.9%/12</f>
        <v>943.83792000000005</v>
      </c>
      <c r="D24" s="15">
        <f>C24/C6</f>
        <v>8.1000000000000003E-2</v>
      </c>
      <c r="E24" s="3">
        <f>C12*0.9%</f>
        <v>11326.055040000001</v>
      </c>
    </row>
    <row r="25" spans="1:5" s="119" customFormat="1">
      <c r="A25" s="118" t="s">
        <v>134</v>
      </c>
      <c r="B25" s="1" t="s">
        <v>84</v>
      </c>
      <c r="C25" s="15">
        <f>C12*2.5%/12</f>
        <v>2621.7720000000004</v>
      </c>
      <c r="D25" s="15">
        <f>C25/C6</f>
        <v>0.22500000000000003</v>
      </c>
      <c r="E25" s="3">
        <f>C25*12</f>
        <v>31461.264000000003</v>
      </c>
    </row>
    <row r="26" spans="1:5" s="121" customFormat="1">
      <c r="A26" s="118" t="s">
        <v>135</v>
      </c>
      <c r="B26" s="48" t="s">
        <v>108</v>
      </c>
      <c r="C26" s="49">
        <f>E26/12</f>
        <v>1175.7955000000002</v>
      </c>
      <c r="D26" s="49">
        <f>E26/C6/12</f>
        <v>0.1009065576640532</v>
      </c>
      <c r="E26" s="50">
        <f>C9*1%</f>
        <v>14109.546000000002</v>
      </c>
    </row>
    <row r="27" spans="1:5" s="123" customFormat="1">
      <c r="A27" s="122"/>
      <c r="B27" s="66" t="s">
        <v>139</v>
      </c>
      <c r="C27" s="14">
        <f>SUM(C17:C26)</f>
        <v>94144.663553333346</v>
      </c>
      <c r="D27" s="14">
        <f>SUM(D17:D26)</f>
        <v>8.079478039852436</v>
      </c>
      <c r="E27" s="14">
        <f>SUM(E17:E26)</f>
        <v>1129735.96264</v>
      </c>
    </row>
    <row r="28" spans="1:5" ht="37.5">
      <c r="A28" s="118"/>
      <c r="B28" s="90" t="s">
        <v>94</v>
      </c>
      <c r="C28" s="134">
        <f>E28/12</f>
        <v>10726.216446666667</v>
      </c>
      <c r="D28" s="134">
        <f>C28/C6</f>
        <v>0.92052196014756438</v>
      </c>
      <c r="E28" s="134">
        <f>C12-E27</f>
        <v>128714.59736000001</v>
      </c>
    </row>
    <row r="29" spans="1:5">
      <c r="A29" s="120" t="s">
        <v>136</v>
      </c>
      <c r="B29" s="48" t="s">
        <v>131</v>
      </c>
      <c r="C29" s="15">
        <f t="shared" ref="C29:C35" si="1">E29/12</f>
        <v>2498.5</v>
      </c>
      <c r="D29" s="54">
        <f>C29/C6</f>
        <v>0.21442081920166972</v>
      </c>
      <c r="E29" s="50">
        <v>29982</v>
      </c>
    </row>
    <row r="30" spans="1:5">
      <c r="A30" s="120" t="s">
        <v>137</v>
      </c>
      <c r="B30" s="1" t="s">
        <v>148</v>
      </c>
      <c r="C30" s="15">
        <f t="shared" si="1"/>
        <v>2660</v>
      </c>
      <c r="D30" s="54">
        <f>C30/C6</f>
        <v>0.22828072006261416</v>
      </c>
      <c r="E30" s="3">
        <v>31920</v>
      </c>
    </row>
    <row r="31" spans="1:5">
      <c r="A31" s="120" t="s">
        <v>138</v>
      </c>
      <c r="B31" s="140" t="s">
        <v>147</v>
      </c>
      <c r="C31" s="15">
        <f t="shared" si="1"/>
        <v>930.51499999999999</v>
      </c>
      <c r="D31" s="54">
        <f>C31/C6</f>
        <v>7.9856629409422328E-2</v>
      </c>
      <c r="E31" s="53">
        <v>11166.18</v>
      </c>
    </row>
    <row r="32" spans="1:5">
      <c r="A32" s="120" t="s">
        <v>149</v>
      </c>
      <c r="B32" s="1" t="s">
        <v>150</v>
      </c>
      <c r="C32" s="15">
        <f t="shared" si="1"/>
        <v>5443.083333333333</v>
      </c>
      <c r="D32" s="54">
        <f>C32/C6</f>
        <v>0.46712442958426592</v>
      </c>
      <c r="E32" s="3">
        <v>65317</v>
      </c>
    </row>
    <row r="33" spans="1:6">
      <c r="A33" s="120" t="s">
        <v>151</v>
      </c>
      <c r="B33" s="76"/>
      <c r="C33" s="15">
        <f t="shared" si="1"/>
        <v>0</v>
      </c>
      <c r="D33" s="53"/>
      <c r="E33" s="76"/>
    </row>
    <row r="34" spans="1:6">
      <c r="A34" s="100"/>
      <c r="B34" s="22" t="s">
        <v>141</v>
      </c>
      <c r="C34" s="15">
        <f t="shared" si="1"/>
        <v>11532.098333333333</v>
      </c>
      <c r="D34" s="14">
        <f>SUM(D29:D33)</f>
        <v>0.98968259825797211</v>
      </c>
      <c r="E34" s="14">
        <f>SUM(E29:E32)</f>
        <v>138385.18</v>
      </c>
      <c r="F34" s="135"/>
    </row>
    <row r="35" spans="1:6">
      <c r="A35" s="120" t="s">
        <v>140</v>
      </c>
      <c r="B35" s="141" t="s">
        <v>152</v>
      </c>
      <c r="C35" s="15">
        <f t="shared" si="1"/>
        <v>23516.765833333335</v>
      </c>
      <c r="D35" s="134">
        <f>C35/C6</f>
        <v>2.0182046007433141</v>
      </c>
      <c r="E35" s="134">
        <v>282201.19</v>
      </c>
    </row>
    <row r="36" spans="1:6" ht="18" customHeight="1">
      <c r="A36" s="18" t="s">
        <v>146</v>
      </c>
      <c r="B36" s="1" t="s">
        <v>145</v>
      </c>
      <c r="C36" s="15">
        <f>E36/12</f>
        <v>25333.333333333332</v>
      </c>
      <c r="D36" s="54">
        <f>C36/C6</f>
        <v>2.1741020958344204</v>
      </c>
      <c r="E36" s="15">
        <v>304000</v>
      </c>
    </row>
    <row r="37" spans="1:6" ht="33" customHeight="1">
      <c r="A37" s="100"/>
      <c r="B37" s="142" t="s">
        <v>142</v>
      </c>
      <c r="C37" s="169"/>
      <c r="D37" s="136">
        <v>9</v>
      </c>
      <c r="E37" s="133"/>
    </row>
    <row r="38" spans="1:6">
      <c r="A38" s="126"/>
      <c r="B38" s="126"/>
      <c r="C38" s="127"/>
      <c r="D38" s="26"/>
      <c r="E38" s="127"/>
    </row>
    <row r="39" spans="1:6" ht="42" customHeight="1">
      <c r="A39" s="126"/>
      <c r="B39" s="137" t="s">
        <v>143</v>
      </c>
      <c r="C39" s="138">
        <v>2600</v>
      </c>
      <c r="D39" s="138">
        <f>C39/100*88</f>
        <v>2288</v>
      </c>
      <c r="E39" s="26"/>
    </row>
    <row r="40" spans="1:6">
      <c r="A40" s="126"/>
      <c r="B40" s="126"/>
      <c r="C40" s="127"/>
      <c r="D40" s="127"/>
      <c r="E40" s="127"/>
    </row>
    <row r="41" spans="1:6">
      <c r="A41" s="128"/>
      <c r="B41" s="206" t="s">
        <v>95</v>
      </c>
      <c r="C41" s="207"/>
      <c r="D41" s="207"/>
      <c r="E41" s="208"/>
    </row>
    <row r="42" spans="1:6" ht="40.5" customHeight="1">
      <c r="A42" s="128"/>
      <c r="B42" s="209"/>
      <c r="C42" s="210"/>
      <c r="D42" s="210"/>
      <c r="E42" s="211"/>
    </row>
    <row r="43" spans="1:6" ht="46.5" customHeight="1">
      <c r="A43" s="57" t="s">
        <v>39</v>
      </c>
      <c r="B43" s="57"/>
      <c r="C43" s="131"/>
      <c r="D43" s="57"/>
      <c r="E43" s="129"/>
    </row>
    <row r="44" spans="1:6">
      <c r="A44" s="126"/>
      <c r="B44" s="126"/>
      <c r="C44" s="131"/>
      <c r="D44" s="127"/>
      <c r="E44" s="127"/>
    </row>
    <row r="45" spans="1:6">
      <c r="A45" s="132"/>
      <c r="B45" s="132"/>
      <c r="C45" s="131"/>
      <c r="D45" s="131"/>
      <c r="E45" s="131"/>
    </row>
    <row r="46" spans="1:6">
      <c r="A46" s="132"/>
      <c r="B46" s="132"/>
      <c r="C46" s="131"/>
      <c r="D46" s="131"/>
      <c r="E46" s="131"/>
    </row>
    <row r="47" spans="1:6">
      <c r="A47" s="132"/>
      <c r="B47" s="132"/>
      <c r="C47" s="131"/>
      <c r="D47" s="131"/>
      <c r="E47" s="131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</sheetData>
  <mergeCells count="12">
    <mergeCell ref="C8:E8"/>
    <mergeCell ref="A2:E2"/>
    <mergeCell ref="C4:E4"/>
    <mergeCell ref="C5:E5"/>
    <mergeCell ref="C6:E6"/>
    <mergeCell ref="B37:C37"/>
    <mergeCell ref="B41:E42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17806.240000000002</v>
      </c>
      <c r="D6" s="195"/>
      <c r="E6" s="195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129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17771.009999999998</v>
      </c>
      <c r="D6" s="195"/>
      <c r="E6" s="195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130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3213.97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6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100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2"/>
      <c r="C46" s="143"/>
      <c r="D46" s="144"/>
      <c r="E46" s="14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6" t="s">
        <v>34</v>
      </c>
      <c r="C48" s="14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105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2"/>
      <c r="C48" s="143"/>
      <c r="D48" s="144"/>
      <c r="E48" s="14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6" t="s">
        <v>34</v>
      </c>
      <c r="C50" s="14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3.75" customHeight="1">
      <c r="A2" s="192" t="s">
        <v>106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18162.099999999999</v>
      </c>
      <c r="D6" s="195"/>
      <c r="E6" s="19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12392.69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5</v>
      </c>
      <c r="D5" s="195"/>
      <c r="E5" s="195"/>
      <c r="F5" s="77"/>
    </row>
    <row r="6" spans="1:7" ht="19.5">
      <c r="B6" s="78" t="s">
        <v>2</v>
      </c>
      <c r="C6" s="194">
        <v>9285.86</v>
      </c>
      <c r="D6" s="195"/>
      <c r="E6" s="19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3183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114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3259.2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2019-07-10T10:01:38Z</dcterms:modified>
</cp:coreProperties>
</file>