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<sst xmlns="http://schemas.openxmlformats.org/spreadsheetml/2006/main" count="147" uniqueCount="124">
  <si>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</si>
  <si>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</si>
  <si>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</si>
  <si>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</si>
  <si>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</si>
  <si>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</si>
  <si>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</si>
  <si>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</si>
  <si>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</si>
  <si>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</si>
  <si>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</si>
  <si>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</si>
  <si>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</si>
  <si>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</si>
  <si>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</si>
  <si>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</si>
  <si>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</si>
  <si>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</si>
  <si>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</si>
  <si>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</si>
  <si>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</si>
  <si>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</si>
  <si>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</si>
  <si>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</si>
  <si>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</si>
  <si>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</si>
  <si>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</si>
  <si>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</si>
  <si>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</si>
  <si>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</si>
  <si>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</si>
  <si>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</si>
  <si>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</si>
  <si>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</si>
  <si>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</si>
  <si>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</si>
  <si>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</si>
  <si>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</si>
  <si>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</si>
  <si>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</si>
  <si>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</si>
  <si>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</si>
  <si>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</si>
  <si>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</si>
  <si>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</si>
  <si>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</si>
  <si>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</si>
  <si>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</si>
  <si>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</si>
  <si>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</si>
  <si>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</si>
  <si>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</si>
  <si>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</si>
  <si>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</si>
  <si>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</si>
  <si>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</si>
  <si>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</si>
  <si>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</si>
  <si>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</si>
  <si>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</si>
  <si>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</si>
  <si>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</si>
  <si>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</si>
  <si>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</si>
  <si>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</si>
  <si>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</si>
  <si>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</si>
  <si>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</si>
  <si>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</si>
  <si>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</si>
  <si>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</si>
  <si>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</si>
  <si>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</si>
  <si>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</si>
  <si>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</si>
  <si>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</si>
  <si>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</si>
  <si>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</si>
  <si>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</si>
  <si>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</si>
  <si>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</si>
  <si>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</si>
  <si>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</si>
  <si>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</si>
  <si>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</si>
  <si>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</si>
  <si>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</si>
  <si>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</si>
  <si>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</si>
  <si>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</si>
  <si>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</si>
  <si>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</si>
  <si>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</si>
  <si>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</si>
  <si>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</si>
  <si>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</si>
  <si>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</si>
  <si>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</si>
  <si>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</si>
  <si>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</si>
  <si>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</si>
  <si>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</si>
  <si>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</si>
  <si>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</si>
  <si>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</si>
  <si>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</si>
  <si>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</si>
  <si>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</si>
  <si>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</si>
  <si>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</si>
  <si>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</si>
  <si>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</si>
  <si>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</si>
  <si>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</si>
  <si>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</si>
  <si>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</si>
  <si>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</si>
  <si>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</si>
  <si>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План работ и услуг по содержанию и ремонту общего имущества МКД на 2019 год по адресу:                                                                           Кавалерийская,11</t>
  </si>
  <si>
    <t>Установка почтовых ящиков</t>
  </si>
  <si>
    <t>Ремонт подъездов  1 шт</t>
  </si>
  <si>
    <t>Замена кранов подвал</t>
  </si>
  <si>
    <t xml:space="preserve"> остаток денежных средств на 01.01.2019г. </t>
  </si>
  <si>
    <t>Энергосберегающие лампочки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</si>
</sst>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46" sqref="G46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3" t="s">
        <v>118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115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5779.1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93</v>
      </c>
      <c r="C8" s="140"/>
      <c r="D8" s="141"/>
      <c r="E8" s="142"/>
    </row>
    <row r="9" spans="2:5" ht="19.5">
      <c r="B9" s="71" t="s">
        <v>89</v>
      </c>
      <c r="C9" s="72">
        <v>331444.59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59609.8272</v>
      </c>
      <c r="D11" s="63"/>
      <c r="E11" s="46"/>
    </row>
    <row r="12" spans="2:5" ht="18.75">
      <c r="B12" s="75" t="s">
        <v>87</v>
      </c>
      <c r="C12" s="105">
        <f>C6*C10*12</f>
        <v>658817.4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32594.124</v>
      </c>
      <c r="D17" s="15">
        <v>5.64</v>
      </c>
      <c r="E17" s="15">
        <f>C17*12</f>
        <v>391129.488</v>
      </c>
    </row>
    <row r="18" spans="1:5" ht="18.75">
      <c r="A18" s="79" t="s">
        <v>10</v>
      </c>
      <c r="B18" s="18" t="s">
        <v>11</v>
      </c>
      <c r="C18" s="15">
        <f>0.67*C6</f>
        <v>3871.9970000000003</v>
      </c>
      <c r="D18" s="15">
        <v>0.67</v>
      </c>
      <c r="E18" s="15">
        <f>C18*12</f>
        <v>46463.96400000001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0.23360038760360607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0.04269695973421467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0.029433648838054365</v>
      </c>
      <c r="E22" s="15">
        <f>C7*1.62</f>
        <v>2041.2</v>
      </c>
    </row>
    <row r="23" spans="1:5" s="88" customFormat="1" ht="18.75">
      <c r="A23" s="87" t="s">
        <v>95</v>
      </c>
      <c r="B23" s="1" t="s">
        <v>37</v>
      </c>
      <c r="C23" s="15">
        <f>C12*12%/12</f>
        <v>6588.174</v>
      </c>
      <c r="D23" s="15">
        <f>C23/C6</f>
        <v>1.14</v>
      </c>
      <c r="E23" s="3">
        <f>C12*12%</f>
        <v>79058.088</v>
      </c>
    </row>
    <row r="24" spans="1:5" ht="37.5">
      <c r="A24" s="87" t="s">
        <v>96</v>
      </c>
      <c r="B24" s="1" t="s">
        <v>83</v>
      </c>
      <c r="C24" s="15">
        <f>C12*0.9%/12</f>
        <v>494.1130500000001</v>
      </c>
      <c r="D24" s="15">
        <f>C24/C6</f>
        <v>0.0855</v>
      </c>
      <c r="E24" s="3">
        <f>C12*0.9%</f>
        <v>5929.356600000001</v>
      </c>
    </row>
    <row r="25" spans="1:5" s="88" customFormat="1" ht="18.75">
      <c r="A25" s="87" t="s">
        <v>97</v>
      </c>
      <c r="B25" s="1" t="s">
        <v>84</v>
      </c>
      <c r="C25" s="15">
        <f>C12*2.5%/12</f>
        <v>1372.53625</v>
      </c>
      <c r="D25" s="15">
        <f>C25/C6</f>
        <v>0.23750000000000002</v>
      </c>
      <c r="E25" s="3">
        <f>C25*12</f>
        <v>16470.435</v>
      </c>
    </row>
    <row r="26" spans="1:5" s="90" customFormat="1" ht="18.75">
      <c r="A26" s="87" t="s">
        <v>98</v>
      </c>
      <c r="B26" s="48" t="s">
        <v>94</v>
      </c>
      <c r="C26" s="49">
        <f>E26/12</f>
        <v>276.203825</v>
      </c>
      <c r="D26" s="49">
        <f>E26/C6/12</f>
        <v>0.04779357079822117</v>
      </c>
      <c r="E26" s="50">
        <f>C9*1%</f>
        <v>3314.4459</v>
      </c>
    </row>
    <row r="27" spans="1:5" s="92" customFormat="1" ht="18.75">
      <c r="A27" s="91"/>
      <c r="B27" s="63" t="s">
        <v>108</v>
      </c>
      <c r="C27" s="14">
        <f>SUM(C17:C26)</f>
        <v>46963.99812499999</v>
      </c>
      <c r="D27" s="14">
        <f>SUM(D17:D26)</f>
        <v>8.126524566974096</v>
      </c>
      <c r="E27" s="14">
        <f>SUM(E17:E26)</f>
        <v>563567.9775000003</v>
      </c>
    </row>
    <row r="28" spans="1:5" ht="37.5">
      <c r="A28" s="87"/>
      <c r="B28" s="110" t="s">
        <v>91</v>
      </c>
      <c r="C28" s="111">
        <f>E28/12</f>
        <v>7937.45187499998</v>
      </c>
      <c r="D28" s="111">
        <f>C28/C6</f>
        <v>1.3734754330259</v>
      </c>
      <c r="E28" s="111">
        <f>C12-E27</f>
        <v>95249.42249999975</v>
      </c>
    </row>
    <row r="29" spans="1:5" ht="18.75">
      <c r="A29" s="89" t="s">
        <v>99</v>
      </c>
      <c r="B29" s="48" t="s">
        <v>120</v>
      </c>
      <c r="C29" s="15">
        <f aca="true" t="shared" si="0" ref="C29:C42">E29/12</f>
        <v>4166.666666666667</v>
      </c>
      <c r="D29" s="54">
        <f>C29/C6</f>
        <v>0.7209888506284139</v>
      </c>
      <c r="E29" s="50">
        <v>50000</v>
      </c>
    </row>
    <row r="30" spans="1:5" ht="18.75">
      <c r="A30" s="89" t="s">
        <v>100</v>
      </c>
      <c r="B30" s="48" t="s">
        <v>119</v>
      </c>
      <c r="C30" s="15">
        <f t="shared" si="0"/>
        <v>1125</v>
      </c>
      <c r="D30" s="54">
        <f>C30/C6</f>
        <v>0.19466698966967175</v>
      </c>
      <c r="E30" s="15">
        <v>13500</v>
      </c>
    </row>
    <row r="31" spans="1:5" ht="18.75">
      <c r="A31" s="89" t="s">
        <v>101</v>
      </c>
      <c r="B31" s="48" t="s">
        <v>121</v>
      </c>
      <c r="C31" s="49">
        <f t="shared" si="0"/>
        <v>250</v>
      </c>
      <c r="D31" s="54">
        <f>C31/C6</f>
        <v>0.04325933103770483</v>
      </c>
      <c r="E31" s="50">
        <v>3000</v>
      </c>
    </row>
    <row r="32" spans="1:5" ht="18.75">
      <c r="A32" s="89" t="s">
        <v>102</v>
      </c>
      <c r="B32" s="48" t="s">
        <v>116</v>
      </c>
      <c r="C32" s="49">
        <f t="shared" si="0"/>
        <v>2466.6666666666665</v>
      </c>
      <c r="D32" s="54">
        <f>C32/C6</f>
        <v>0.426825399572021</v>
      </c>
      <c r="E32" s="50">
        <v>29600</v>
      </c>
    </row>
    <row r="33" spans="1:5" ht="18.75">
      <c r="A33" s="89" t="s">
        <v>103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117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112</v>
      </c>
      <c r="C43" s="14">
        <f>SUM(C29:C40)</f>
        <v>8008.333333333334</v>
      </c>
      <c r="D43" s="14">
        <f>SUM(D29:D42)</f>
        <v>1.3857405709078114</v>
      </c>
      <c r="E43" s="14">
        <f>SUM(E29:E40)</f>
        <v>96100</v>
      </c>
      <c r="F43" s="100"/>
    </row>
    <row r="44" spans="1:5" ht="18" customHeight="1">
      <c r="A44" s="18"/>
      <c r="B44" s="112" t="s">
        <v>122</v>
      </c>
      <c r="C44" s="108"/>
      <c r="D44" s="108"/>
      <c r="E44" s="109">
        <v>14214.04</v>
      </c>
    </row>
    <row r="45" spans="1:5" ht="18" customHeight="1">
      <c r="A45" s="18"/>
      <c r="B45" s="18" t="s">
        <v>123</v>
      </c>
      <c r="C45" s="15"/>
      <c r="D45" s="15"/>
      <c r="E45" s="23">
        <v>14214.04</v>
      </c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113</v>
      </c>
      <c r="C48" s="148"/>
      <c r="D48" s="101">
        <f>D27+D43</f>
        <v>9.512265137881908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114</v>
      </c>
      <c r="C50" s="103">
        <v>5644.87</v>
      </c>
      <c r="D50" s="103">
        <f>C50/100*88</f>
        <v>4967.4856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92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2019-06-03T04:39:51Z</dcterms:modified>
  <cp:category/>
  <cp:version/>
  <cp:contentType/>
  <cp:contentStatus/>
</cp:coreProperties>
</file>