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675" windowHeight="8010" activeTab="0"/>
  </bookViews>
  <sheets>
    <sheet name="шукш,34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<sst xmlns="http://schemas.openxmlformats.org/spreadsheetml/2006/main" count="77" uniqueCount="77">
  <si>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</si>
  <si>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</si>
  <si>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</si>
  <si>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</si>
  <si>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</si>
  <si>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</si>
  <si>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</si>
  <si>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</si>
  <si>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</si>
  <si>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</si>
  <si>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</si>
  <si>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</si>
  <si>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</si>
  <si>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</si>
  <si>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</si>
  <si>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</si>
  <si>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</si>
  <si>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</si>
  <si>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</si>
  <si>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</si>
  <si>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</si>
  <si>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</si>
  <si>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</si>
  <si>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</si>
  <si>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</si>
  <si>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</si>
  <si>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</si>
  <si>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</si>
  <si>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</si>
  <si>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</si>
  <si>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</si>
  <si>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</si>
  <si>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</si>
  <si>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</si>
  <si>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</si>
  <si>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</si>
  <si>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</si>
  <si>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</si>
  <si>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</si>
  <si>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</si>
  <si>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</si>
  <si>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2.16</t>
  </si>
  <si>
    <t>2.17</t>
  </si>
  <si>
    <t>2.19</t>
  </si>
  <si>
    <t>2.21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</si>
  <si>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</si>
  <si>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</si>
  <si>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</si>
  <si>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</si>
  <si>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</si>
  <si>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</si>
  <si>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Страхование лифта</t>
  </si>
  <si>
    <t>Дезинсекция подвального помещения</t>
  </si>
  <si>
    <t>9 этажный панельный дом</t>
  </si>
  <si>
    <t>Установка адресных знаков</t>
  </si>
  <si>
    <t>ПроДвижение</t>
  </si>
  <si>
    <t>ЗапСибТранстелеком</t>
  </si>
  <si>
    <t>Гос.поверка ОДПУ (СО, ГВС,ХВС)</t>
  </si>
  <si>
    <t>Установка поручней 20м.п.</t>
  </si>
  <si>
    <t>Ремонт отмостки- 15кв.м.</t>
  </si>
  <si>
    <t>За счет прочих средств (по предоставлению протокола собственников)</t>
  </si>
  <si>
    <t>Услуги аварийно-диспетчерской службы</t>
  </si>
  <si>
    <t>Очистка подвального и чердачного  помещений МКД</t>
  </si>
  <si>
    <t>Сопротивление изоляции (Замеры по электробезопасности)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</si>
  <si>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ул.Шукшина,34</t>
  </si>
  <si>
    <t>Задоженность (-), переплата (+) по состоянию на 31.12.2017</t>
  </si>
  <si>
    <t>Ремонт козырьков над входом  в подъезд №1,5</t>
  </si>
  <si>
    <t xml:space="preserve">Восстановление тепловой изоляции трубопровода    </t>
  </si>
  <si>
    <r>
      <t>Замена тамбурных дверей из ПВХ конструкций</t>
    </r>
    <r>
      <rPr>
        <sz val="9"/>
        <rFont val="Times New Roman"/>
        <family val="1"/>
      </rPr>
      <t>( подъезд №1-9)</t>
    </r>
  </si>
  <si>
    <t>2.9</t>
  </si>
  <si>
    <t>2.18</t>
  </si>
  <si>
    <t xml:space="preserve">Ремонт подъездов №7,6 </t>
  </si>
  <si>
    <t>Ремонт кровли по заявкам</t>
  </si>
  <si>
    <t>За счет средств Тек.с.ж.</t>
  </si>
  <si>
    <r>
      <t xml:space="preserve">Дезинфекция мусороствола, мусорокамер </t>
    </r>
    <r>
      <rPr>
        <sz val="10"/>
        <rFont val="Times New Roman"/>
        <family val="1"/>
      </rPr>
      <t>(1раз в год)</t>
    </r>
  </si>
  <si>
    <t>Герметизация теплового ввода (гидрозамок)</t>
  </si>
  <si>
    <t>Ремонт межпанельных швов (60м.п.)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</si>
</sst>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i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.5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.5"/>
      <color theme="1"/>
      <name val="Calibri"/>
      <family val="2"/>
    </font>
    <font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vertical="center"/>
      <protection/>
    </xf>
    <xf numFmtId="2" fontId="15" fillId="0" borderId="0" xfId="0" applyNumberFormat="1" applyFont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vertical="center"/>
      <protection/>
    </xf>
    <xf numFmtId="2" fontId="15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17" fillId="0" borderId="10" xfId="0" applyNumberFormat="1" applyFont="1" applyBorder="1" applyAlignment="1" applyProtection="1">
      <alignment vertical="center" wrapText="1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172" fontId="12" fillId="0" borderId="10" xfId="0" applyNumberFormat="1" applyFont="1" applyBorder="1" applyAlignment="1" applyProtection="1">
      <alignment vertical="center" wrapText="1"/>
      <protection/>
    </xf>
    <xf numFmtId="49" fontId="12" fillId="0" borderId="10" xfId="0" applyNumberFormat="1" applyFont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vertical="center" wrapText="1"/>
      <protection/>
    </xf>
    <xf numFmtId="2" fontId="23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center" vertical="center"/>
      <protection/>
    </xf>
    <xf numFmtId="2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vertical="center" wrapText="1"/>
      <protection/>
    </xf>
    <xf numFmtId="2" fontId="63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vertical="center" wrapText="1"/>
      <protection/>
    </xf>
    <xf numFmtId="2" fontId="64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vertical="center" wrapText="1"/>
      <protection/>
    </xf>
    <xf numFmtId="0" fontId="61" fillId="0" borderId="15" xfId="0" applyFont="1" applyBorder="1" applyAlignment="1" applyProtection="1">
      <alignment vertical="center"/>
      <protection/>
    </xf>
    <xf numFmtId="2" fontId="12" fillId="0" borderId="14" xfId="0" applyNumberFormat="1" applyFont="1" applyBorder="1" applyAlignment="1" applyProtection="1">
      <alignment horizontal="center" vertical="center"/>
      <protection/>
    </xf>
    <xf numFmtId="2" fontId="12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 horizontal="center" vertical="center" wrapText="1"/>
      <protection/>
    </xf>
    <xf numFmtId="49" fontId="20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2" fontId="9" fillId="0" borderId="14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2" fontId="64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3149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77057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3149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77057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G21" sqref="G21"/>
    </sheetView>
  </sheetViews>
  <sheetFormatPr defaultColWidth="8.8515625" defaultRowHeight="15"/>
  <cols>
    <col min="1" max="1" width="5.00390625" style="4" customWidth="1"/>
    <col min="2" max="2" width="61.00390625" style="4" customWidth="1"/>
    <col min="3" max="3" width="12.57421875" style="4" customWidth="1"/>
    <col min="4" max="4" width="8.00390625" style="4" customWidth="1"/>
    <col min="5" max="5" width="15.28125" style="4" customWidth="1"/>
    <col min="6" max="6" width="13.7109375" style="4" customWidth="1"/>
    <col min="7" max="7" width="16.7109375" style="8" customWidth="1"/>
    <col min="8" max="16384" width="8.8515625" style="5" customWidth="1"/>
  </cols>
  <sheetData>
    <row r="1" spans="5:7" ht="15">
      <c r="E1" s="75" t="s">
        <v>45</v>
      </c>
      <c r="F1" s="75"/>
      <c r="G1" s="75"/>
    </row>
    <row r="2" spans="1:7" ht="30" customHeight="1">
      <c r="A2" s="76" t="s">
        <v>64</v>
      </c>
      <c r="B2" s="76"/>
      <c r="C2" s="76"/>
      <c r="D2" s="76"/>
      <c r="E2" s="76"/>
      <c r="F2" s="76"/>
      <c r="G2" s="76"/>
    </row>
    <row r="3" spans="2:6" ht="15.75">
      <c r="B3" s="6"/>
      <c r="C3" s="7"/>
      <c r="D3" s="7"/>
      <c r="E3" s="7"/>
      <c r="F3" s="7"/>
    </row>
    <row r="4" spans="2:6" ht="15">
      <c r="B4" s="9" t="s">
        <v>0</v>
      </c>
      <c r="C4" s="77" t="s">
        <v>53</v>
      </c>
      <c r="D4" s="78"/>
      <c r="E4" s="78"/>
      <c r="F4" s="8"/>
    </row>
    <row r="5" spans="2:6" ht="15">
      <c r="B5" s="9" t="s">
        <v>1</v>
      </c>
      <c r="C5" s="79">
        <v>9</v>
      </c>
      <c r="D5" s="80"/>
      <c r="E5" s="80"/>
      <c r="F5" s="10"/>
    </row>
    <row r="6" spans="2:6" ht="15">
      <c r="B6" s="11" t="s">
        <v>2</v>
      </c>
      <c r="C6" s="81">
        <v>18145.63</v>
      </c>
      <c r="D6" s="80"/>
      <c r="E6" s="80"/>
      <c r="F6" s="10"/>
    </row>
    <row r="7" spans="2:6" ht="29.25" customHeight="1">
      <c r="B7" s="2" t="s">
        <v>65</v>
      </c>
      <c r="C7" s="82">
        <v>174704.93</v>
      </c>
      <c r="D7" s="83"/>
      <c r="E7" s="84"/>
      <c r="F7" s="1"/>
    </row>
    <row r="8" ht="15">
      <c r="D8" s="12">
        <v>8.5</v>
      </c>
    </row>
    <row r="9" spans="1:7" ht="15">
      <c r="A9" s="62" t="s">
        <v>3</v>
      </c>
      <c r="B9" s="63"/>
      <c r="C9" s="63"/>
      <c r="D9" s="63"/>
      <c r="E9" s="64"/>
      <c r="F9" s="64"/>
      <c r="G9" s="64"/>
    </row>
    <row r="10" spans="1:7" ht="33" customHeight="1">
      <c r="A10" s="65" t="s">
        <v>4</v>
      </c>
      <c r="B10" s="67" t="s">
        <v>5</v>
      </c>
      <c r="C10" s="69" t="s">
        <v>31</v>
      </c>
      <c r="D10" s="71" t="s">
        <v>46</v>
      </c>
      <c r="E10" s="72"/>
      <c r="F10" s="69" t="s">
        <v>73</v>
      </c>
      <c r="G10" s="73" t="s">
        <v>60</v>
      </c>
    </row>
    <row r="11" spans="1:7" ht="52.5" customHeight="1">
      <c r="A11" s="66"/>
      <c r="B11" s="68"/>
      <c r="C11" s="70"/>
      <c r="D11" s="41" t="s">
        <v>6</v>
      </c>
      <c r="E11" s="41" t="s">
        <v>47</v>
      </c>
      <c r="F11" s="70"/>
      <c r="G11" s="74"/>
    </row>
    <row r="12" spans="1:7" ht="27" customHeight="1">
      <c r="A12" s="52" t="s">
        <v>7</v>
      </c>
      <c r="B12" s="42" t="s">
        <v>30</v>
      </c>
      <c r="C12" s="43">
        <f>D12*C6</f>
        <v>84195.7232</v>
      </c>
      <c r="D12" s="43">
        <v>4.64</v>
      </c>
      <c r="E12" s="44">
        <f>C12*12</f>
        <v>1010348.6783999999</v>
      </c>
      <c r="F12" s="44">
        <f>C12*12</f>
        <v>1010348.6783999999</v>
      </c>
      <c r="G12" s="45"/>
    </row>
    <row r="13" spans="1:7" ht="21" customHeight="1">
      <c r="A13" s="53" t="s">
        <v>8</v>
      </c>
      <c r="B13" s="46" t="s">
        <v>9</v>
      </c>
      <c r="C13" s="44"/>
      <c r="D13" s="44"/>
      <c r="E13" s="44"/>
      <c r="F13" s="44"/>
      <c r="G13" s="47"/>
    </row>
    <row r="14" spans="1:7" ht="21" customHeight="1">
      <c r="A14" s="35" t="s">
        <v>10</v>
      </c>
      <c r="B14" s="48" t="s">
        <v>61</v>
      </c>
      <c r="C14" s="44">
        <f>0.47*C6</f>
        <v>8528.4461</v>
      </c>
      <c r="D14" s="44">
        <v>0.47</v>
      </c>
      <c r="E14" s="44">
        <f>C14*12</f>
        <v>102341.35319999998</v>
      </c>
      <c r="F14" s="44">
        <f>C14*12</f>
        <v>102341.35319999998</v>
      </c>
      <c r="G14" s="49"/>
    </row>
    <row r="15" spans="1:7" ht="23.25" customHeight="1">
      <c r="A15" s="35" t="s">
        <v>11</v>
      </c>
      <c r="B15" s="48" t="s">
        <v>32</v>
      </c>
      <c r="C15" s="44">
        <v>2700</v>
      </c>
      <c r="D15" s="44">
        <f>C15/C6</f>
        <v>0.14879615642995034</v>
      </c>
      <c r="E15" s="44">
        <f>C15*12</f>
        <v>32400</v>
      </c>
      <c r="F15" s="44">
        <f>C15*12</f>
        <v>32400</v>
      </c>
      <c r="G15" s="49"/>
    </row>
    <row r="16" spans="1:7" ht="19.5" customHeight="1">
      <c r="A16" s="54" t="s">
        <v>12</v>
      </c>
      <c r="B16" s="50" t="s">
        <v>51</v>
      </c>
      <c r="C16" s="44">
        <f aca="true" t="shared" si="0" ref="C16:C33">E16/12</f>
        <v>249.75</v>
      </c>
      <c r="D16" s="44">
        <f>C16/C6</f>
        <v>0.013763644469770407</v>
      </c>
      <c r="E16" s="51">
        <f>9*333</f>
        <v>2997</v>
      </c>
      <c r="F16" s="44">
        <f>C16*12</f>
        <v>2997</v>
      </c>
      <c r="G16" s="49"/>
    </row>
    <row r="17" spans="1:7" ht="16.5">
      <c r="A17" s="54" t="s">
        <v>13</v>
      </c>
      <c r="B17" s="50" t="s">
        <v>72</v>
      </c>
      <c r="C17" s="44">
        <f t="shared" si="0"/>
        <v>2083.3333333333335</v>
      </c>
      <c r="D17" s="44">
        <f>C17/C6</f>
        <v>0.11481184909718392</v>
      </c>
      <c r="E17" s="51">
        <v>25000</v>
      </c>
      <c r="F17" s="44">
        <v>25000</v>
      </c>
      <c r="G17" s="49">
        <v>0</v>
      </c>
    </row>
    <row r="18" spans="1:7" ht="16.5">
      <c r="A18" s="54" t="s">
        <v>14</v>
      </c>
      <c r="B18" s="50" t="s">
        <v>76</v>
      </c>
      <c r="C18" s="44">
        <f t="shared" si="0"/>
        <v>1666.6666666666667</v>
      </c>
      <c r="D18" s="44">
        <f>C18/C6</f>
        <v>0.09184947927774713</v>
      </c>
      <c r="E18" s="51">
        <v>20000</v>
      </c>
      <c r="F18" s="49">
        <v>20000</v>
      </c>
      <c r="G18" s="49"/>
    </row>
    <row r="19" spans="1:7" ht="17.25" customHeight="1">
      <c r="A19" s="54" t="s">
        <v>15</v>
      </c>
      <c r="B19" s="50" t="s">
        <v>66</v>
      </c>
      <c r="C19" s="44">
        <f t="shared" si="0"/>
        <v>1500</v>
      </c>
      <c r="D19" s="44">
        <f>C19/C6</f>
        <v>0.08266453134997241</v>
      </c>
      <c r="E19" s="51">
        <v>18000</v>
      </c>
      <c r="F19" s="51">
        <v>18000</v>
      </c>
      <c r="G19" s="51"/>
    </row>
    <row r="20" spans="1:7" ht="19.5" customHeight="1">
      <c r="A20" s="54" t="s">
        <v>16</v>
      </c>
      <c r="B20" s="50" t="s">
        <v>75</v>
      </c>
      <c r="C20" s="44">
        <f t="shared" si="0"/>
        <v>2333.3333333333335</v>
      </c>
      <c r="D20" s="44">
        <f>C20/C6</f>
        <v>0.12858927098884598</v>
      </c>
      <c r="E20" s="51">
        <v>28000</v>
      </c>
      <c r="F20" s="49">
        <v>0</v>
      </c>
      <c r="G20" s="49">
        <v>28000</v>
      </c>
    </row>
    <row r="21" spans="1:7" ht="32.25" customHeight="1">
      <c r="A21" s="54" t="s">
        <v>17</v>
      </c>
      <c r="B21" s="50" t="s">
        <v>63</v>
      </c>
      <c r="C21" s="44">
        <f t="shared" si="0"/>
        <v>2250</v>
      </c>
      <c r="D21" s="44">
        <f>C21/C6</f>
        <v>0.12399679702495862</v>
      </c>
      <c r="E21" s="51">
        <v>27000</v>
      </c>
      <c r="F21" s="49">
        <v>27000</v>
      </c>
      <c r="G21" s="49"/>
    </row>
    <row r="22" spans="1:7" ht="21" customHeight="1">
      <c r="A22" s="54" t="s">
        <v>69</v>
      </c>
      <c r="B22" s="50" t="s">
        <v>57</v>
      </c>
      <c r="C22" s="44">
        <f t="shared" si="0"/>
        <v>6564.5</v>
      </c>
      <c r="D22" s="44">
        <f>C22/C6</f>
        <v>0.3617675440312626</v>
      </c>
      <c r="E22" s="51">
        <f>39387*2</f>
        <v>78774</v>
      </c>
      <c r="F22" s="85">
        <f>C22*12</f>
        <v>78774</v>
      </c>
      <c r="G22" s="86">
        <v>0</v>
      </c>
    </row>
    <row r="23" spans="1:7" ht="20.25" customHeight="1">
      <c r="A23" s="54" t="s">
        <v>18</v>
      </c>
      <c r="B23" s="50" t="s">
        <v>62</v>
      </c>
      <c r="C23" s="44">
        <f t="shared" si="0"/>
        <v>2083.3333333333335</v>
      </c>
      <c r="D23" s="44">
        <f>C23/C6</f>
        <v>0.11481184909718392</v>
      </c>
      <c r="E23" s="51">
        <v>25000</v>
      </c>
      <c r="F23" s="85">
        <v>0</v>
      </c>
      <c r="G23" s="86">
        <v>25000</v>
      </c>
    </row>
    <row r="24" spans="1:7" ht="23.25" customHeight="1">
      <c r="A24" s="54" t="s">
        <v>26</v>
      </c>
      <c r="B24" s="50" t="s">
        <v>74</v>
      </c>
      <c r="C24" s="44">
        <f t="shared" si="0"/>
        <v>4500</v>
      </c>
      <c r="D24" s="44">
        <f>C24/C6</f>
        <v>0.24799359404991725</v>
      </c>
      <c r="E24" s="51">
        <f>6000*9*1</f>
        <v>54000</v>
      </c>
      <c r="F24" s="85">
        <v>54000</v>
      </c>
      <c r="G24" s="86">
        <v>0</v>
      </c>
    </row>
    <row r="25" spans="1:7" ht="16.5">
      <c r="A25" s="54" t="s">
        <v>35</v>
      </c>
      <c r="B25" s="50" t="s">
        <v>40</v>
      </c>
      <c r="C25" s="44">
        <f t="shared" si="0"/>
        <v>333.90000000000003</v>
      </c>
      <c r="D25" s="44">
        <f>C25/C6</f>
        <v>0.018401124678503862</v>
      </c>
      <c r="E25" s="51">
        <f>1890*1.06*2</f>
        <v>4006.8</v>
      </c>
      <c r="F25" s="85">
        <f>C25*12</f>
        <v>4006.8</v>
      </c>
      <c r="G25" s="86">
        <v>0</v>
      </c>
    </row>
    <row r="26" spans="1:7" ht="16.5">
      <c r="A26" s="54" t="s">
        <v>37</v>
      </c>
      <c r="B26" s="50" t="s">
        <v>52</v>
      </c>
      <c r="C26" s="44">
        <f t="shared" si="0"/>
        <v>472.5</v>
      </c>
      <c r="D26" s="44">
        <f>C26/C6</f>
        <v>0.02603932737524131</v>
      </c>
      <c r="E26" s="51">
        <f>1890*3*1</f>
        <v>5670</v>
      </c>
      <c r="F26" s="86">
        <v>5670</v>
      </c>
      <c r="G26" s="86"/>
    </row>
    <row r="27" spans="1:7" ht="19.5" customHeight="1">
      <c r="A27" s="54" t="s">
        <v>38</v>
      </c>
      <c r="B27" s="50" t="s">
        <v>67</v>
      </c>
      <c r="C27" s="44">
        <f t="shared" si="0"/>
        <v>14250</v>
      </c>
      <c r="D27" s="44">
        <f>C27/C6</f>
        <v>0.7853130478247379</v>
      </c>
      <c r="E27" s="51">
        <v>171000</v>
      </c>
      <c r="F27" s="85">
        <v>171000</v>
      </c>
      <c r="G27" s="86">
        <v>0</v>
      </c>
    </row>
    <row r="28" spans="1:7" ht="16.5">
      <c r="A28" s="54" t="s">
        <v>39</v>
      </c>
      <c r="B28" s="50" t="s">
        <v>54</v>
      </c>
      <c r="C28" s="44">
        <f t="shared" si="0"/>
        <v>166.66666666666666</v>
      </c>
      <c r="D28" s="44">
        <f>C28/C6</f>
        <v>0.009184947927774712</v>
      </c>
      <c r="E28" s="51">
        <v>2000</v>
      </c>
      <c r="F28" s="85">
        <v>2000</v>
      </c>
      <c r="G28" s="86">
        <v>0</v>
      </c>
    </row>
    <row r="29" spans="1:7" ht="16.5">
      <c r="A29" s="54" t="s">
        <v>41</v>
      </c>
      <c r="B29" s="50" t="s">
        <v>71</v>
      </c>
      <c r="C29" s="44">
        <f t="shared" si="0"/>
        <v>16658.333333333332</v>
      </c>
      <c r="D29" s="44">
        <f>C29/C6</f>
        <v>0.9180355453810825</v>
      </c>
      <c r="E29" s="51">
        <f>2*99950</f>
        <v>199900</v>
      </c>
      <c r="F29" s="44">
        <v>199990</v>
      </c>
      <c r="G29" s="49">
        <v>0</v>
      </c>
    </row>
    <row r="30" spans="1:7" ht="16.5" customHeight="1">
      <c r="A30" s="54" t="s">
        <v>42</v>
      </c>
      <c r="B30" s="50" t="s">
        <v>68</v>
      </c>
      <c r="C30" s="44">
        <f t="shared" si="0"/>
        <v>13500</v>
      </c>
      <c r="D30" s="44">
        <f>C30/C6</f>
        <v>0.7439807821497517</v>
      </c>
      <c r="E30" s="51">
        <v>162000</v>
      </c>
      <c r="F30" s="44">
        <v>0</v>
      </c>
      <c r="G30" s="49">
        <v>162000</v>
      </c>
    </row>
    <row r="31" spans="1:7" ht="16.5">
      <c r="A31" s="54" t="s">
        <v>70</v>
      </c>
      <c r="B31" s="50" t="s">
        <v>59</v>
      </c>
      <c r="C31" s="44">
        <f t="shared" si="0"/>
        <v>1125</v>
      </c>
      <c r="D31" s="44">
        <f>C31/C6</f>
        <v>0.06199839851247931</v>
      </c>
      <c r="E31" s="51">
        <v>13500</v>
      </c>
      <c r="F31" s="49">
        <v>13500</v>
      </c>
      <c r="G31" s="49"/>
    </row>
    <row r="32" spans="1:7" ht="16.5">
      <c r="A32" s="54" t="s">
        <v>43</v>
      </c>
      <c r="B32" s="50" t="s">
        <v>58</v>
      </c>
      <c r="C32" s="44">
        <f t="shared" si="0"/>
        <v>762.1666666666666</v>
      </c>
      <c r="D32" s="44">
        <f>C32/C6</f>
        <v>0.04200276687371376</v>
      </c>
      <c r="E32" s="51">
        <v>9146</v>
      </c>
      <c r="F32" s="49">
        <v>9146</v>
      </c>
      <c r="G32" s="49"/>
    </row>
    <row r="33" spans="1:7" ht="16.5">
      <c r="A33" s="54" t="s">
        <v>44</v>
      </c>
      <c r="B33" s="50"/>
      <c r="C33" s="44">
        <f t="shared" si="0"/>
        <v>0</v>
      </c>
      <c r="D33" s="44">
        <f>C33/C6</f>
        <v>0</v>
      </c>
      <c r="E33" s="51">
        <v>0</v>
      </c>
      <c r="F33" s="44">
        <f>C33*12</f>
        <v>0</v>
      </c>
      <c r="G33" s="49"/>
    </row>
    <row r="34" spans="1:7" ht="17.25">
      <c r="A34" s="39"/>
      <c r="B34" s="48" t="s">
        <v>19</v>
      </c>
      <c r="C34" s="43">
        <f>SUM(C14:C33)</f>
        <v>81727.92943333334</v>
      </c>
      <c r="D34" s="43">
        <f>SUM(D14:D33)</f>
        <v>4.504000656540078</v>
      </c>
      <c r="E34" s="43">
        <f>SUM(E14:E33)</f>
        <v>980735.1532000001</v>
      </c>
      <c r="F34" s="43">
        <f>SUM(F14:F33)</f>
        <v>765825.1532000001</v>
      </c>
      <c r="G34" s="43">
        <f>SUM(G14:G33)</f>
        <v>215000</v>
      </c>
    </row>
    <row r="35" spans="1:7" ht="17.25">
      <c r="A35" s="40"/>
      <c r="B35" s="50" t="s">
        <v>48</v>
      </c>
      <c r="C35" s="44"/>
      <c r="D35" s="44">
        <f>D33+D32+D31+D30+D29+D28+D27+D26+D25+D24+D23+D22+D21+D20+D19+D18+D17+D16+D15+D14</f>
        <v>4.504000656540078</v>
      </c>
      <c r="E35" s="51"/>
      <c r="F35" s="51">
        <f>(F33+F32+F31+F30+F29+F28+F27+F26+F25+F24+F23+F22+F21+F20+F19+F18+F17+F16+F15+F14)/12/C6</f>
        <v>3.5170320769610464</v>
      </c>
      <c r="G35" s="51">
        <f>(G33+G32+G31+G30+G29+G28+G27+G26+G25+G24+G23+G22+G21+G20+G19+G18+G17+G16+G15+G14)/12/C6</f>
        <v>0.9873819022357817</v>
      </c>
    </row>
    <row r="36" spans="1:7" ht="15.75">
      <c r="A36" s="36" t="s">
        <v>20</v>
      </c>
      <c r="B36" s="37" t="s">
        <v>36</v>
      </c>
      <c r="C36" s="13">
        <f>D36*C6</f>
        <v>24311.37055992579</v>
      </c>
      <c r="D36" s="15">
        <f>F36/F35*D35</f>
        <v>1.3397920358745212</v>
      </c>
      <c r="E36" s="13">
        <f>C36*12</f>
        <v>291736.44671910943</v>
      </c>
      <c r="F36" s="15">
        <f>D8*0.12+C44*0.12/C6</f>
        <v>1.0462013498566873</v>
      </c>
      <c r="G36" s="15">
        <f>F36/F35*G35</f>
        <v>0.2937136359119365</v>
      </c>
    </row>
    <row r="37" spans="1:7" ht="31.5">
      <c r="A37" s="38" t="s">
        <v>21</v>
      </c>
      <c r="B37" s="38" t="s">
        <v>22</v>
      </c>
      <c r="C37" s="13">
        <f>D37*C6</f>
        <v>6715.711170494093</v>
      </c>
      <c r="D37" s="13">
        <f>F37/F35*D35</f>
        <v>0.3701007443937792</v>
      </c>
      <c r="E37" s="13">
        <f>C37*12</f>
        <v>80588.53404592912</v>
      </c>
      <c r="F37" s="13">
        <f>D8*0.034</f>
        <v>0.28900000000000003</v>
      </c>
      <c r="G37" s="13">
        <f>F37/F35*G35</f>
        <v>0.08113470775981821</v>
      </c>
    </row>
    <row r="38" spans="1:7" ht="36.75" customHeight="1">
      <c r="A38" s="38" t="s">
        <v>23</v>
      </c>
      <c r="B38" s="34" t="s">
        <v>24</v>
      </c>
      <c r="C38" s="16">
        <v>0</v>
      </c>
      <c r="D38" s="14">
        <f>C38/C6</f>
        <v>0</v>
      </c>
      <c r="E38" s="16">
        <f>C38*12</f>
        <v>0</v>
      </c>
      <c r="F38" s="16"/>
      <c r="G38" s="3"/>
    </row>
    <row r="39" spans="1:7" ht="24" customHeight="1">
      <c r="A39" s="35"/>
      <c r="B39" s="38" t="s">
        <v>25</v>
      </c>
      <c r="C39" s="13"/>
      <c r="D39" s="13">
        <f>D37+D36+D34+D12+D38</f>
        <v>10.853893436808377</v>
      </c>
      <c r="E39" s="13"/>
      <c r="F39" s="13">
        <f>(F34+F12)/12/C6+F36+F37</f>
        <v>9.492233426817732</v>
      </c>
      <c r="G39" s="13">
        <f>(G34+G12)/12/C6+G36+G37</f>
        <v>1.3622302459075364</v>
      </c>
    </row>
    <row r="40" spans="1:7" ht="25.5" customHeight="1">
      <c r="A40" s="35"/>
      <c r="B40" s="56" t="s">
        <v>34</v>
      </c>
      <c r="C40" s="57"/>
      <c r="D40" s="58">
        <f>D39-(C7/12/C6+(D42)/C6)</f>
        <v>9.859422362138242</v>
      </c>
      <c r="E40" s="59"/>
      <c r="F40" s="13">
        <f>F39-(C7+D42*12)/12/C6</f>
        <v>8.497762352147596</v>
      </c>
      <c r="G40" s="13"/>
    </row>
    <row r="41" spans="1:6" ht="30.75" customHeight="1">
      <c r="A41" s="17"/>
      <c r="B41" s="17"/>
      <c r="C41" s="18"/>
      <c r="D41" s="18"/>
      <c r="E41" s="18"/>
      <c r="F41" s="18"/>
    </row>
    <row r="42" spans="1:7" s="24" customFormat="1" ht="12.75">
      <c r="A42" s="19"/>
      <c r="B42" s="60" t="s">
        <v>33</v>
      </c>
      <c r="C42" s="60"/>
      <c r="D42" s="20">
        <f>C44/100*88</f>
        <v>3486.56</v>
      </c>
      <c r="E42" s="21"/>
      <c r="F42" s="21"/>
      <c r="G42" s="22"/>
    </row>
    <row r="43" spans="1:7" s="24" customFormat="1" ht="12.75">
      <c r="A43" s="19"/>
      <c r="B43" s="19"/>
      <c r="C43" s="25"/>
      <c r="D43" s="25"/>
      <c r="E43" s="25"/>
      <c r="F43" s="25"/>
      <c r="G43" s="22"/>
    </row>
    <row r="44" spans="1:7" s="24" customFormat="1" ht="12.75">
      <c r="A44" s="26"/>
      <c r="B44" s="27" t="s">
        <v>27</v>
      </c>
      <c r="C44" s="28">
        <v>3962</v>
      </c>
      <c r="D44" s="29"/>
      <c r="E44" s="29"/>
      <c r="F44" s="29"/>
      <c r="G44" s="23"/>
    </row>
    <row r="45" spans="1:7" s="24" customFormat="1" ht="12.75">
      <c r="A45" s="26"/>
      <c r="B45" s="30" t="s">
        <v>49</v>
      </c>
      <c r="C45" s="31">
        <v>450</v>
      </c>
      <c r="D45" s="61"/>
      <c r="E45" s="61"/>
      <c r="F45" s="31"/>
      <c r="G45" s="23"/>
    </row>
    <row r="46" spans="1:7" s="24" customFormat="1" ht="12.75">
      <c r="A46" s="26"/>
      <c r="B46" s="30" t="s">
        <v>55</v>
      </c>
      <c r="C46" s="31">
        <v>450</v>
      </c>
      <c r="D46" s="61"/>
      <c r="E46" s="61"/>
      <c r="F46" s="31"/>
      <c r="G46" s="23"/>
    </row>
    <row r="47" spans="1:7" s="24" customFormat="1" ht="12.75">
      <c r="A47" s="26"/>
      <c r="B47" s="30" t="s">
        <v>28</v>
      </c>
      <c r="C47" s="31">
        <v>1350</v>
      </c>
      <c r="D47" s="61"/>
      <c r="E47" s="61"/>
      <c r="F47" s="31"/>
      <c r="G47" s="23"/>
    </row>
    <row r="48" spans="1:7" s="24" customFormat="1" ht="12.75">
      <c r="A48" s="26"/>
      <c r="B48" s="30" t="s">
        <v>29</v>
      </c>
      <c r="C48" s="31">
        <v>350</v>
      </c>
      <c r="D48" s="29"/>
      <c r="E48" s="29"/>
      <c r="F48" s="29"/>
      <c r="G48" s="23"/>
    </row>
    <row r="49" spans="1:7" s="24" customFormat="1" ht="12.75">
      <c r="A49" s="26"/>
      <c r="B49" s="30" t="s">
        <v>56</v>
      </c>
      <c r="C49" s="31">
        <v>1362</v>
      </c>
      <c r="D49" s="29"/>
      <c r="E49" s="29"/>
      <c r="F49" s="29"/>
      <c r="G49" s="23"/>
    </row>
    <row r="50" spans="1:7" s="24" customFormat="1" ht="12.75">
      <c r="A50" s="26"/>
      <c r="B50" s="30"/>
      <c r="C50" s="31"/>
      <c r="D50" s="29"/>
      <c r="E50" s="29"/>
      <c r="F50" s="29"/>
      <c r="G50" s="23"/>
    </row>
    <row r="51" spans="1:7" s="24" customFormat="1" ht="48" customHeight="1">
      <c r="A51" s="55" t="s">
        <v>50</v>
      </c>
      <c r="B51" s="55"/>
      <c r="C51" s="55"/>
      <c r="D51" s="55"/>
      <c r="E51" s="29"/>
      <c r="F51" s="29"/>
      <c r="G51" s="23"/>
    </row>
    <row r="52" spans="1:7" s="24" customFormat="1" ht="12.75">
      <c r="A52" s="19"/>
      <c r="B52" s="19"/>
      <c r="C52" s="25"/>
      <c r="D52" s="25"/>
      <c r="E52" s="25"/>
      <c r="F52" s="25"/>
      <c r="G52" s="22"/>
    </row>
    <row r="53" spans="1:6" ht="15">
      <c r="A53" s="32"/>
      <c r="B53" s="32"/>
      <c r="C53" s="33"/>
      <c r="D53" s="33"/>
      <c r="E53" s="33"/>
      <c r="F53" s="33"/>
    </row>
    <row r="54" spans="1:6" ht="15">
      <c r="A54" s="32"/>
      <c r="B54" s="32"/>
      <c r="C54" s="33"/>
      <c r="D54" s="33"/>
      <c r="E54" s="33"/>
      <c r="F54" s="33"/>
    </row>
    <row r="55" spans="1:6" ht="15">
      <c r="A55" s="32"/>
      <c r="B55" s="32"/>
      <c r="C55" s="33"/>
      <c r="D55" s="33"/>
      <c r="E55" s="33"/>
      <c r="F55" s="33"/>
    </row>
    <row r="56" spans="1:6" ht="15">
      <c r="A56" s="32"/>
      <c r="B56" s="32"/>
      <c r="C56" s="33"/>
      <c r="D56" s="33"/>
      <c r="E56" s="33"/>
      <c r="F56" s="33"/>
    </row>
    <row r="57" spans="1:6" ht="15">
      <c r="A57" s="32"/>
      <c r="B57" s="32"/>
      <c r="C57" s="33"/>
      <c r="D57" s="33"/>
      <c r="E57" s="33"/>
      <c r="F57" s="33"/>
    </row>
    <row r="58" spans="1:6" ht="15">
      <c r="A58" s="32"/>
      <c r="B58" s="32"/>
      <c r="C58" s="33"/>
      <c r="D58" s="33"/>
      <c r="E58" s="33"/>
      <c r="F58" s="33"/>
    </row>
    <row r="59" spans="1:6" ht="15">
      <c r="A59" s="32"/>
      <c r="B59" s="32"/>
      <c r="C59" s="33"/>
      <c r="D59" s="33"/>
      <c r="E59" s="33"/>
      <c r="F59" s="33"/>
    </row>
    <row r="60" spans="1:6" ht="15">
      <c r="A60" s="32"/>
      <c r="B60" s="32"/>
      <c r="C60" s="33"/>
      <c r="D60" s="33"/>
      <c r="E60" s="33"/>
      <c r="F60" s="33"/>
    </row>
    <row r="61" spans="1:6" ht="15">
      <c r="A61" s="32"/>
      <c r="B61" s="32"/>
      <c r="C61" s="33"/>
      <c r="D61" s="33"/>
      <c r="E61" s="33"/>
      <c r="F61" s="33"/>
    </row>
    <row r="62" spans="1:6" ht="15">
      <c r="A62" s="32"/>
      <c r="B62" s="32"/>
      <c r="C62" s="33"/>
      <c r="D62" s="33"/>
      <c r="E62" s="33"/>
      <c r="F62" s="33"/>
    </row>
    <row r="63" spans="1:6" ht="15">
      <c r="A63" s="32"/>
      <c r="B63" s="32"/>
      <c r="C63" s="33"/>
      <c r="D63" s="33"/>
      <c r="E63" s="33"/>
      <c r="F63" s="33"/>
    </row>
    <row r="64" spans="3:6" ht="15">
      <c r="C64" s="33"/>
      <c r="D64" s="33"/>
      <c r="E64" s="33"/>
      <c r="F64" s="33"/>
    </row>
    <row r="65" spans="3:6" ht="15">
      <c r="C65" s="33"/>
      <c r="D65" s="33"/>
      <c r="E65" s="33"/>
      <c r="F65" s="33"/>
    </row>
    <row r="66" spans="3:6" ht="15">
      <c r="C66" s="33"/>
      <c r="D66" s="33"/>
      <c r="E66" s="33"/>
      <c r="F66" s="33"/>
    </row>
    <row r="67" spans="3:6" ht="15">
      <c r="C67" s="33"/>
      <c r="D67" s="33"/>
      <c r="E67" s="33"/>
      <c r="F67" s="33"/>
    </row>
    <row r="68" spans="3:6" ht="15">
      <c r="C68" s="33"/>
      <c r="D68" s="33"/>
      <c r="E68" s="33"/>
      <c r="F68" s="33"/>
    </row>
    <row r="69" spans="3:6" ht="15">
      <c r="C69" s="33"/>
      <c r="D69" s="33"/>
      <c r="E69" s="33"/>
      <c r="F69" s="33"/>
    </row>
    <row r="70" spans="3:6" ht="15">
      <c r="C70" s="33"/>
      <c r="D70" s="33"/>
      <c r="E70" s="33"/>
      <c r="F70" s="33"/>
    </row>
    <row r="71" spans="3:6" ht="15">
      <c r="C71" s="33"/>
      <c r="D71" s="33"/>
      <c r="E71" s="33"/>
      <c r="F71" s="33"/>
    </row>
    <row r="72" spans="3:6" ht="15">
      <c r="C72" s="33"/>
      <c r="D72" s="33"/>
      <c r="E72" s="33"/>
      <c r="F72" s="33"/>
    </row>
    <row r="73" spans="3:6" ht="15">
      <c r="C73" s="33"/>
      <c r="D73" s="33"/>
      <c r="E73" s="33"/>
      <c r="F73" s="33"/>
    </row>
    <row r="74" spans="3:6" ht="15">
      <c r="C74" s="33"/>
      <c r="D74" s="33"/>
      <c r="E74" s="33"/>
      <c r="F74" s="33"/>
    </row>
    <row r="75" spans="3:6" ht="15">
      <c r="C75" s="33"/>
      <c r="D75" s="33"/>
      <c r="E75" s="33"/>
      <c r="F75" s="33"/>
    </row>
    <row r="76" spans="3:6" ht="15">
      <c r="C76" s="33"/>
      <c r="D76" s="33"/>
      <c r="E76" s="33"/>
      <c r="F76" s="33"/>
    </row>
    <row r="77" spans="3:6" ht="15">
      <c r="C77" s="33"/>
      <c r="D77" s="33"/>
      <c r="E77" s="33"/>
      <c r="F77" s="33"/>
    </row>
    <row r="78" spans="3:6" ht="15">
      <c r="C78" s="33"/>
      <c r="D78" s="33"/>
      <c r="E78" s="33"/>
      <c r="F78" s="33"/>
    </row>
    <row r="79" spans="3:6" ht="15">
      <c r="C79" s="33"/>
      <c r="D79" s="33"/>
      <c r="E79" s="33"/>
      <c r="F79" s="33"/>
    </row>
    <row r="80" spans="3:6" ht="15">
      <c r="C80" s="33"/>
      <c r="D80" s="33"/>
      <c r="E80" s="33"/>
      <c r="F80" s="33"/>
    </row>
    <row r="81" spans="3:6" ht="15">
      <c r="C81" s="33"/>
      <c r="D81" s="33"/>
      <c r="E81" s="33"/>
      <c r="F81" s="33"/>
    </row>
    <row r="82" spans="3:6" ht="15">
      <c r="C82" s="33"/>
      <c r="D82" s="33"/>
      <c r="E82" s="33"/>
      <c r="F82" s="33"/>
    </row>
    <row r="83" spans="3:6" ht="15">
      <c r="C83" s="33"/>
      <c r="D83" s="33"/>
      <c r="E83" s="33"/>
      <c r="F83" s="33"/>
    </row>
    <row r="84" spans="3:6" ht="15">
      <c r="C84" s="33"/>
      <c r="D84" s="33"/>
      <c r="E84" s="33"/>
      <c r="F84" s="33"/>
    </row>
    <row r="85" spans="3:6" ht="15">
      <c r="C85" s="33"/>
      <c r="D85" s="33"/>
      <c r="E85" s="33"/>
      <c r="F85" s="33"/>
    </row>
    <row r="86" spans="3:6" ht="15">
      <c r="C86" s="33"/>
      <c r="D86" s="33"/>
      <c r="E86" s="33"/>
      <c r="F86" s="33"/>
    </row>
    <row r="87" spans="3:6" ht="15">
      <c r="C87" s="33"/>
      <c r="D87" s="33"/>
      <c r="E87" s="33"/>
      <c r="F87" s="33"/>
    </row>
    <row r="88" spans="3:6" ht="15">
      <c r="C88" s="33"/>
      <c r="D88" s="33"/>
      <c r="E88" s="33"/>
      <c r="F88" s="33"/>
    </row>
    <row r="89" spans="3:6" ht="15">
      <c r="C89" s="33"/>
      <c r="D89" s="33"/>
      <c r="E89" s="33"/>
      <c r="F89" s="33"/>
    </row>
    <row r="90" spans="3:6" ht="15">
      <c r="C90" s="33"/>
      <c r="D90" s="33"/>
      <c r="E90" s="33"/>
      <c r="F90" s="33"/>
    </row>
    <row r="91" spans="3:6" ht="15">
      <c r="C91" s="33"/>
      <c r="D91" s="33"/>
      <c r="E91" s="33"/>
      <c r="F91" s="33"/>
    </row>
    <row r="92" spans="3:6" ht="15">
      <c r="C92" s="33"/>
      <c r="D92" s="33"/>
      <c r="E92" s="33"/>
      <c r="F92" s="33"/>
    </row>
    <row r="93" spans="3:6" ht="15">
      <c r="C93" s="33"/>
      <c r="D93" s="33"/>
      <c r="E93" s="33"/>
      <c r="F93" s="33"/>
    </row>
    <row r="94" spans="3:6" ht="15">
      <c r="C94" s="33"/>
      <c r="D94" s="33"/>
      <c r="E94" s="33"/>
      <c r="F94" s="33"/>
    </row>
    <row r="95" spans="3:6" ht="15">
      <c r="C95" s="33"/>
      <c r="D95" s="33"/>
      <c r="E95" s="33"/>
      <c r="F95" s="33"/>
    </row>
    <row r="96" spans="3:6" ht="15">
      <c r="C96" s="33"/>
      <c r="D96" s="33"/>
      <c r="E96" s="33"/>
      <c r="F96" s="33"/>
    </row>
    <row r="97" spans="3:6" ht="15">
      <c r="C97" s="33"/>
      <c r="D97" s="33"/>
      <c r="E97" s="33"/>
      <c r="F97" s="33"/>
    </row>
    <row r="98" spans="3:6" ht="15">
      <c r="C98" s="33"/>
      <c r="D98" s="33"/>
      <c r="E98" s="33"/>
      <c r="F98" s="33"/>
    </row>
    <row r="99" spans="3:6" ht="15">
      <c r="C99" s="33"/>
      <c r="D99" s="33"/>
      <c r="E99" s="33"/>
      <c r="F99" s="33"/>
    </row>
  </sheetData>
  <sheetProtection/>
  <mergeCells count="20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51:D51"/>
    <mergeCell ref="B40:C40"/>
    <mergeCell ref="D40:E40"/>
    <mergeCell ref="B42:C42"/>
    <mergeCell ref="D45:E45"/>
    <mergeCell ref="D46:E46"/>
    <mergeCell ref="D47:E47"/>
  </mergeCells>
  <printOptions/>
  <pageMargins left="0.3937007874015748" right="0.31496062992125984" top="0.31496062992125984" bottom="0.2362204724409449" header="0.31496062992125984" footer="0.196850393700787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2018-04-11T09:11:18Z</dcterms:modified>
  <cp:category/>
  <cp:version/>
  <cp:contentType/>
  <cp:contentStatus/>
</cp:coreProperties>
</file>